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" yWindow="-30" windowWidth="9490" windowHeight="84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Sheet1!$A$1:$H$121</definedName>
  </definedNames>
  <calcPr calcId="125725"/>
</workbook>
</file>

<file path=xl/calcChain.xml><?xml version="1.0" encoding="utf-8"?>
<calcChain xmlns="http://schemas.openxmlformats.org/spreadsheetml/2006/main">
  <c r="C96" i="1"/>
  <c r="C80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79"/>
  <c r="C78"/>
  <c r="J41"/>
  <c r="J42"/>
  <c r="J43"/>
  <c r="D110" l="1"/>
  <c r="D62"/>
  <c r="G20" s="1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30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C30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J88" l="1"/>
  <c r="J90"/>
  <c r="J89"/>
  <c r="C50"/>
  <c r="B131"/>
  <c r="C98"/>
  <c r="E21" s="1"/>
  <c r="G53"/>
  <c r="G54" s="1"/>
  <c r="D63" l="1"/>
  <c r="D64" s="1"/>
  <c r="D65" s="1"/>
  <c r="E22"/>
  <c r="G101"/>
  <c r="G102" s="1"/>
  <c r="D111"/>
  <c r="D112" s="1"/>
  <c r="D113" s="1"/>
  <c r="D115" s="1"/>
  <c r="G21" s="1"/>
  <c r="D67" l="1"/>
  <c r="G22" s="1"/>
  <c r="F22"/>
  <c r="F21"/>
</calcChain>
</file>

<file path=xl/sharedStrings.xml><?xml version="1.0" encoding="utf-8"?>
<sst xmlns="http://schemas.openxmlformats.org/spreadsheetml/2006/main" count="112" uniqueCount="93">
  <si>
    <t>You will need more money in 20 years to buy the same amount of goods as you could buy today.</t>
  </si>
  <si>
    <t>year</t>
  </si>
  <si>
    <t xml:space="preserve">that year's income has the </t>
  </si>
  <si>
    <t>So today dollars depreciate each year.</t>
  </si>
  <si>
    <r>
      <t xml:space="preserve">Remember :  this is </t>
    </r>
    <r>
      <rPr>
        <b/>
        <i/>
        <u/>
        <sz val="10"/>
        <color theme="1"/>
        <rFont val="Arial"/>
        <family val="2"/>
      </rPr>
      <t>gross</t>
    </r>
    <r>
      <rPr>
        <sz val="10"/>
        <color theme="1"/>
        <rFont val="Arial"/>
        <family val="2"/>
      </rPr>
      <t xml:space="preserve"> income and does NOT include the cost of the solar system  you paid</t>
    </r>
  </si>
  <si>
    <t xml:space="preserve"> Notice, in the last year of the contract,</t>
  </si>
  <si>
    <t xml:space="preserve">Let's say, it can produce $1000. / year of electricity each year. </t>
  </si>
  <si>
    <t>20 yrs * $1000. = $20,000.</t>
  </si>
  <si>
    <t>example - actual year</t>
  </si>
  <si>
    <r>
      <rPr>
        <sz val="11"/>
        <color rgb="FFFF0000"/>
        <rFont val="Arial Black"/>
        <family val="2"/>
      </rPr>
      <t>%   decrease,</t>
    </r>
    <r>
      <rPr>
        <sz val="11"/>
        <color theme="1"/>
        <rFont val="Arial Black"/>
        <family val="2"/>
      </rPr>
      <t xml:space="preserve"> due to inflation, of your solar system "investment total" is</t>
    </r>
  </si>
  <si>
    <r>
      <t xml:space="preserve">Gross Income </t>
    </r>
    <r>
      <rPr>
        <sz val="11"/>
        <color rgb="FFFF0000"/>
        <rFont val="Arial Black"/>
        <family val="2"/>
      </rPr>
      <t>LOSS</t>
    </r>
    <r>
      <rPr>
        <sz val="11"/>
        <color theme="1"/>
        <rFont val="Arial Black"/>
        <family val="2"/>
      </rPr>
      <t xml:space="preserve"> for </t>
    </r>
    <r>
      <rPr>
        <u/>
        <sz val="11"/>
        <color theme="1"/>
        <rFont val="Arial Black"/>
        <family val="2"/>
      </rPr>
      <t>total</t>
    </r>
    <r>
      <rPr>
        <sz val="11"/>
        <color theme="1"/>
        <rFont val="Arial Black"/>
        <family val="2"/>
      </rPr>
      <t xml:space="preserve"> 20 years of flat-rate TVA contract compared with a retail rate </t>
    </r>
  </si>
  <si>
    <t>(Note :  Gross income does not factor in how much the solar system cost you.)</t>
  </si>
  <si>
    <t>Not keeping up with inflation will decrease / erode  your  "Buying Power" over time.</t>
  </si>
  <si>
    <t>So  .  .  .  .         What's   the   big   deal     ???</t>
  </si>
  <si>
    <r>
      <t xml:space="preserve">Remember :  this is </t>
    </r>
    <r>
      <rPr>
        <b/>
        <i/>
        <u/>
        <sz val="10"/>
        <color theme="1"/>
        <rFont val="Arial"/>
        <family val="2"/>
      </rPr>
      <t>gross</t>
    </r>
    <r>
      <rPr>
        <sz val="10"/>
        <color theme="1"/>
        <rFont val="Arial"/>
        <family val="2"/>
      </rPr>
      <t xml:space="preserve"> income and does NOT include the cost of the solar system you paid</t>
    </r>
  </si>
  <si>
    <t>Hypothetical Example of Income Paid</t>
  </si>
  <si>
    <t>reduction of 30% Federal Energy Tax Credit</t>
  </si>
  <si>
    <r>
      <rPr>
        <b/>
        <sz val="10"/>
        <color theme="1"/>
        <rFont val="Arial Rounded MT Bold"/>
        <family val="2"/>
      </rPr>
      <t>Total Adjusted Income</t>
    </r>
    <r>
      <rPr>
        <sz val="10"/>
        <color theme="1"/>
        <rFont val="Arial Rounded MT Bold"/>
        <family val="2"/>
      </rPr>
      <t xml:space="preserve"> over 20 years (from above)</t>
    </r>
  </si>
  <si>
    <r>
      <t xml:space="preserve">Gross Income </t>
    </r>
    <r>
      <rPr>
        <sz val="11"/>
        <color rgb="FFFF0000"/>
        <rFont val="Arial Rounded MT Bold"/>
        <family val="2"/>
      </rPr>
      <t>LOSS</t>
    </r>
    <r>
      <rPr>
        <sz val="11"/>
        <color theme="1"/>
        <rFont val="Arial Rounded MT Bold"/>
        <family val="2"/>
      </rPr>
      <t xml:space="preserve"> for </t>
    </r>
    <r>
      <rPr>
        <u/>
        <sz val="11"/>
        <color theme="1"/>
        <rFont val="Arial Rounded MT Bold"/>
        <family val="2"/>
      </rPr>
      <t>total</t>
    </r>
    <r>
      <rPr>
        <sz val="11"/>
        <color theme="1"/>
        <rFont val="Arial Rounded MT Bold"/>
        <family val="2"/>
      </rPr>
      <t xml:space="preserve"> 20 years of flat-rate TVA contract compared with a retail rate </t>
    </r>
  </si>
  <si>
    <r>
      <rPr>
        <sz val="11"/>
        <color rgb="FFFF0000"/>
        <rFont val="Arial Rounded MT Bold"/>
        <family val="2"/>
      </rPr>
      <t>%   decrease,</t>
    </r>
    <r>
      <rPr>
        <sz val="11"/>
        <color theme="1"/>
        <rFont val="Arial Rounded MT Bold"/>
        <family val="2"/>
      </rPr>
      <t xml:space="preserve"> due to inflation, of your solar system "income total" is</t>
    </r>
  </si>
  <si>
    <r>
      <rPr>
        <b/>
        <sz val="10"/>
        <color theme="1"/>
        <rFont val="Arial Rounded MT Bold"/>
        <family val="2"/>
      </rPr>
      <t>Net Solar System Price</t>
    </r>
    <r>
      <rPr>
        <sz val="10"/>
        <color theme="1"/>
        <rFont val="Arial Rounded MT Bold"/>
        <family val="2"/>
      </rPr>
      <t xml:space="preserve"> </t>
    </r>
    <r>
      <rPr>
        <u/>
        <sz val="10"/>
        <color theme="1"/>
        <rFont val="Arial Rounded MT Bold"/>
        <family val="2"/>
      </rPr>
      <t>(after</t>
    </r>
    <r>
      <rPr>
        <sz val="10"/>
        <color theme="1"/>
        <rFont val="Arial Rounded MT Bold"/>
        <family val="2"/>
      </rPr>
      <t xml:space="preserve"> reduction in Energy Tax Credit)</t>
    </r>
  </si>
  <si>
    <r>
      <rPr>
        <b/>
        <sz val="10"/>
        <color theme="1"/>
        <rFont val="Arial"/>
        <family val="2"/>
      </rPr>
      <t>TOTAL for 20 years at flat-rate</t>
    </r>
    <r>
      <rPr>
        <sz val="9"/>
        <color theme="1"/>
        <rFont val="Arial"/>
        <family val="2"/>
      </rPr>
      <t xml:space="preserve">  (adjusted for inflation)</t>
    </r>
  </si>
  <si>
    <r>
      <rPr>
        <b/>
        <sz val="10"/>
        <color rgb="FFCC00CC"/>
        <rFont val="Arial"/>
        <family val="2"/>
      </rPr>
      <t>TOTAL for 20 years at retail-rate</t>
    </r>
    <r>
      <rPr>
        <sz val="10"/>
        <color rgb="FFCC00CC"/>
        <rFont val="Arial"/>
        <family val="2"/>
      </rPr>
      <t xml:space="preserve"> </t>
    </r>
    <r>
      <rPr>
        <sz val="8"/>
        <color rgb="FFCC00CC"/>
        <rFont val="Arial"/>
        <family val="2"/>
      </rPr>
      <t xml:space="preserve">(NOT adjusted for inflation) </t>
    </r>
  </si>
  <si>
    <r>
      <rPr>
        <b/>
        <sz val="10"/>
        <color theme="1"/>
        <rFont val="Arial"/>
        <family val="2"/>
      </rPr>
      <t>20 years later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(last year of TVA contract)</t>
    </r>
  </si>
  <si>
    <r>
      <rPr>
        <b/>
        <sz val="10"/>
        <color theme="1"/>
        <rFont val="Arial Rounded MT Bold"/>
        <family val="2"/>
      </rPr>
      <t>20 years later</t>
    </r>
    <r>
      <rPr>
        <b/>
        <sz val="11"/>
        <color theme="1"/>
        <rFont val="Arial Rounded MT Bold"/>
        <family val="2"/>
      </rPr>
      <t xml:space="preserve"> </t>
    </r>
    <r>
      <rPr>
        <sz val="9"/>
        <color theme="1"/>
        <rFont val="Arial Rounded MT Bold"/>
        <family val="2"/>
      </rPr>
      <t>(last year of TVA contract)</t>
    </r>
  </si>
  <si>
    <r>
      <rPr>
        <b/>
        <sz val="10"/>
        <color theme="1"/>
        <rFont val="Arial Rounded MT Bold"/>
        <family val="2"/>
      </rPr>
      <t>TOTAL for 20 years at flat-rate</t>
    </r>
    <r>
      <rPr>
        <sz val="10"/>
        <color theme="1"/>
        <rFont val="Arial Rounded MT Bold"/>
        <family val="2"/>
      </rPr>
      <t xml:space="preserve"> (adjusted for inflation)</t>
    </r>
  </si>
  <si>
    <r>
      <rPr>
        <b/>
        <sz val="10"/>
        <color rgb="FFCC00CC"/>
        <rFont val="Arial Rounded MT Bold"/>
        <family val="2"/>
      </rPr>
      <t>TOTAL for 20 years at retail-rate</t>
    </r>
    <r>
      <rPr>
        <sz val="10"/>
        <color rgb="FFCC00CC"/>
        <rFont val="Arial Rounded MT Bold"/>
        <family val="2"/>
      </rPr>
      <t xml:space="preserve"> </t>
    </r>
    <r>
      <rPr>
        <sz val="9"/>
        <color rgb="FFCC00CC"/>
        <rFont val="Arial Rounded MT Bold"/>
        <family val="2"/>
      </rPr>
      <t>(NOT adjusted for inflation)</t>
    </r>
    <r>
      <rPr>
        <sz val="10"/>
        <color rgb="FFCC00CC"/>
        <rFont val="Arial Rounded MT Bold"/>
        <family val="2"/>
      </rPr>
      <t xml:space="preserve"> </t>
    </r>
  </si>
  <si>
    <t>Total (Pure) Profit (in actual value)</t>
  </si>
  <si>
    <t>Net Profit for all 20 years (in actual value)</t>
  </si>
  <si>
    <t>already adjusted for any Inflation</t>
  </si>
  <si>
    <r>
      <t xml:space="preserve">TOTAL NET Income / Profit  </t>
    </r>
    <r>
      <rPr>
        <sz val="10"/>
        <color theme="1"/>
        <rFont val="Arial Rounded MT Bold"/>
        <family val="2"/>
      </rPr>
      <t>(in actual value)</t>
    </r>
  </si>
  <si>
    <r>
      <t xml:space="preserve">Net Profit for all 20 years </t>
    </r>
    <r>
      <rPr>
        <sz val="10"/>
        <color theme="1"/>
        <rFont val="Arial Rounded MT Bold"/>
        <family val="2"/>
      </rPr>
      <t>(in actual value)</t>
    </r>
  </si>
  <si>
    <r>
      <rPr>
        <b/>
        <sz val="10"/>
        <color theme="1"/>
        <rFont val="Arial"/>
        <family val="2"/>
      </rPr>
      <t>Let's say, in the year 2019, you install a small solar system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(about 8 kW)</t>
    </r>
    <r>
      <rPr>
        <sz val="11"/>
        <color theme="1"/>
        <rFont val="Arial"/>
        <family val="2"/>
      </rPr>
      <t xml:space="preserve">.   </t>
    </r>
  </si>
  <si>
    <t>% of Inflation Adjustment</t>
  </si>
  <si>
    <r>
      <t xml:space="preserve">In 20 years, your total </t>
    </r>
    <r>
      <rPr>
        <u/>
        <sz val="11"/>
        <color theme="1"/>
        <rFont val="Arial"/>
        <family val="2"/>
      </rPr>
      <t>gross</t>
    </r>
    <r>
      <rPr>
        <sz val="11"/>
        <color theme="1"/>
        <rFont val="Arial"/>
        <family val="2"/>
      </rPr>
      <t xml:space="preserve"> income is  $20,000.</t>
    </r>
  </si>
  <si>
    <t xml:space="preserve">BUT this is NOT adjusted for Inflation.  </t>
  </si>
  <si>
    <t>( based on all the below calculations in xcel spreadsheet )</t>
  </si>
  <si>
    <t>The solar system costs $11,200., after 30% federal tax credit.</t>
  </si>
  <si>
    <r>
      <t xml:space="preserve">Return on Investment (ROI) :  is the most common profitability ratio - measures the amount of return on an investment, </t>
    </r>
    <r>
      <rPr>
        <u/>
        <sz val="11"/>
        <color rgb="FF006600"/>
        <rFont val="Arial"/>
        <family val="2"/>
      </rPr>
      <t>relative</t>
    </r>
    <r>
      <rPr>
        <sz val="11"/>
        <color rgb="FF006600"/>
        <rFont val="Arial"/>
        <family val="2"/>
      </rPr>
      <t xml:space="preserve"> to the investment’s cost.  It evaluates the performance of a business by dividing net profit by net worth.  </t>
    </r>
  </si>
  <si>
    <r>
      <t xml:space="preserve">Read more: </t>
    </r>
    <r>
      <rPr>
        <sz val="8"/>
        <color rgb="FF003399"/>
        <rFont val="SourceSansMin"/>
      </rPr>
      <t>Return On Investment (ROI) Definition | Investopedia</t>
    </r>
    <r>
      <rPr>
        <sz val="8"/>
        <color rgb="FF000000"/>
        <rFont val="SourceSansMin"/>
      </rPr>
      <t xml:space="preserve"> </t>
    </r>
    <r>
      <rPr>
        <sz val="8"/>
        <color rgb="FF003399"/>
        <rFont val="SourceSansMin"/>
      </rPr>
      <t>https://www.investopedia.com/terms/r/returnoninvestment.asp#ixzz5UPIp3r4U</t>
    </r>
  </si>
  <si>
    <t>Follow us: Investopedia on Facebook</t>
  </si>
  <si>
    <t>ROI = (Gain from Investment - Cost of Investment) / Cost of Investment</t>
  </si>
  <si>
    <t>https://www.investopedia.com/terms/r/returnoninvestment.asp</t>
  </si>
  <si>
    <r>
      <t xml:space="preserve">One may also use Net Present Value (NPV), which accounts for differences in the </t>
    </r>
    <r>
      <rPr>
        <b/>
        <sz val="10"/>
        <color theme="1"/>
        <rFont val="Arial"/>
        <family val="2"/>
      </rPr>
      <t>value</t>
    </r>
    <r>
      <rPr>
        <sz val="10"/>
        <color theme="1"/>
        <rFont val="Arial"/>
        <family val="2"/>
      </rPr>
      <t xml:space="preserve"> of money over time, </t>
    </r>
    <r>
      <rPr>
        <u/>
        <sz val="10"/>
        <color theme="1"/>
        <rFont val="Arial"/>
        <family val="2"/>
      </rPr>
      <t>due to inflation</t>
    </r>
    <r>
      <rPr>
        <sz val="10"/>
        <color theme="1"/>
        <rFont val="Arial"/>
        <family val="2"/>
      </rPr>
      <t xml:space="preserve">. The application of NPV when calculating rate of return is often called the </t>
    </r>
    <r>
      <rPr>
        <b/>
        <sz val="10"/>
        <color theme="1"/>
        <rFont val="Arial"/>
        <family val="2"/>
      </rPr>
      <t>Real Rate of Return.</t>
    </r>
  </si>
  <si>
    <r>
      <t xml:space="preserve">The current / 2018 TVA contract is a flat-rate reimbursement.  TVA will pay you 9 cents / kWh, residential </t>
    </r>
    <r>
      <rPr>
        <b/>
        <sz val="9"/>
        <color theme="1"/>
        <rFont val="Arial Rounded MT Bold"/>
        <family val="2"/>
      </rPr>
      <t>(7.5 cents for commercial)</t>
    </r>
    <r>
      <rPr>
        <b/>
        <sz val="10"/>
        <color theme="1"/>
        <rFont val="Arial Rounded MT Bold"/>
        <family val="2"/>
      </rPr>
      <t xml:space="preserve">, for your green electricity for </t>
    </r>
    <r>
      <rPr>
        <b/>
        <u/>
        <sz val="10"/>
        <color theme="1"/>
        <rFont val="Arial Rounded MT Bold"/>
        <family val="2"/>
      </rPr>
      <t>each</t>
    </r>
    <r>
      <rPr>
        <b/>
        <sz val="10"/>
        <color theme="1"/>
        <rFont val="Arial Rounded MT Bold"/>
        <family val="2"/>
      </rPr>
      <t xml:space="preserve"> year of that 20 year contract.</t>
    </r>
  </si>
  <si>
    <r>
      <t xml:space="preserve">The previous TVA "Green Power Provider" contract paid for your green electricity at a retail-rate.  TVA paid you an income that kept up with increased electric rates during the </t>
    </r>
    <r>
      <rPr>
        <u/>
        <sz val="12"/>
        <color theme="1"/>
        <rFont val="Arial Rounded MT Bold"/>
        <family val="2"/>
      </rPr>
      <t>entire</t>
    </r>
    <r>
      <rPr>
        <sz val="12"/>
        <color theme="1"/>
        <rFont val="Arial Rounded MT Bold"/>
        <family val="2"/>
      </rPr>
      <t xml:space="preserve"> 20 years of the contract. </t>
    </r>
  </si>
  <si>
    <r>
      <rPr>
        <b/>
        <sz val="12"/>
        <color theme="1"/>
        <rFont val="Arial Rounded MT Bold"/>
        <family val="2"/>
      </rPr>
      <t xml:space="preserve">  As electric rates went up, so did your reimbursement.</t>
    </r>
    <r>
      <rPr>
        <b/>
        <sz val="11"/>
        <color theme="1"/>
        <rFont val="Arial Rounded MT Bold"/>
        <family val="2"/>
      </rPr>
      <t xml:space="preserve">  </t>
    </r>
    <r>
      <rPr>
        <sz val="11"/>
        <color theme="1"/>
        <rFont val="Arial Rounded MT Bold"/>
        <family val="2"/>
      </rPr>
      <t xml:space="preserve">         </t>
    </r>
    <r>
      <rPr>
        <sz val="11"/>
        <color theme="1"/>
        <rFont val="Arial Black"/>
        <family val="2"/>
      </rPr>
      <t xml:space="preserve">                                                                                                             </t>
    </r>
    <r>
      <rPr>
        <sz val="14"/>
        <color rgb="FF762700"/>
        <rFont val="Impact"/>
        <family val="2"/>
      </rPr>
      <t xml:space="preserve">Your   income   'floated'   with   inflation. </t>
    </r>
  </si>
  <si>
    <r>
      <t xml:space="preserve">2018 contract at </t>
    </r>
    <r>
      <rPr>
        <u/>
        <sz val="11"/>
        <color theme="1"/>
        <rFont val="Arial Rounded MT Bold"/>
        <family val="2"/>
      </rPr>
      <t>flat rate</t>
    </r>
    <r>
      <rPr>
        <sz val="11"/>
        <color theme="1"/>
        <rFont val="Arial Rounded MT Bold"/>
        <family val="2"/>
      </rPr>
      <t xml:space="preserve"> of 9 cents / kWh                                  </t>
    </r>
    <r>
      <rPr>
        <sz val="12"/>
        <color theme="1"/>
        <rFont val="Arial Rounded MT Bold"/>
        <family val="2"/>
      </rPr>
      <t>(</t>
    </r>
    <r>
      <rPr>
        <b/>
        <sz val="12"/>
        <color theme="1"/>
        <rFont val="Arial Rounded MT Bold"/>
        <family val="2"/>
      </rPr>
      <t>adjusted for Inflation)</t>
    </r>
  </si>
  <si>
    <t>Note :  this is just Initial Cost &amp; does not include any additional Inverters needed as they wear out.</t>
  </si>
  <si>
    <r>
      <rPr>
        <b/>
        <sz val="10"/>
        <color theme="1"/>
        <rFont val="Arial Rounded MT Bold"/>
        <family val="2"/>
      </rPr>
      <t>Net Solar System Price</t>
    </r>
    <r>
      <rPr>
        <sz val="10"/>
        <color theme="1"/>
        <rFont val="Arial Rounded MT Bold"/>
        <family val="2"/>
      </rPr>
      <t xml:space="preserve"> </t>
    </r>
    <r>
      <rPr>
        <u/>
        <sz val="10"/>
        <color theme="1"/>
        <rFont val="Arial Rounded MT Bold"/>
        <family val="2"/>
      </rPr>
      <t>(after</t>
    </r>
    <r>
      <rPr>
        <sz val="10"/>
        <color theme="1"/>
        <rFont val="Arial Rounded MT Bold"/>
        <family val="2"/>
      </rPr>
      <t xml:space="preserve"> reduction of Energy Tax Credit)</t>
    </r>
  </si>
  <si>
    <t>What does the above Inflation Adjustment (3.22%) do to your Actual ROI (Return on Investment) ?</t>
  </si>
  <si>
    <r>
      <rPr>
        <b/>
        <sz val="12"/>
        <color theme="1"/>
        <rFont val="Arial Rounded MT Bold"/>
        <family val="2"/>
      </rPr>
      <t>ROI of your Investment, Adjusted</t>
    </r>
    <r>
      <rPr>
        <sz val="12"/>
        <color theme="1"/>
        <rFont val="Arial Rounded MT Bold"/>
        <family val="2"/>
      </rPr>
      <t xml:space="preserve"> </t>
    </r>
    <r>
      <rPr>
        <b/>
        <sz val="12"/>
        <color theme="1"/>
        <rFont val="Arial Rounded MT Bold"/>
        <family val="2"/>
      </rPr>
      <t>for Inflation</t>
    </r>
    <r>
      <rPr>
        <sz val="12"/>
        <color theme="1"/>
        <rFont val="Arial Rounded MT Bold"/>
        <family val="2"/>
      </rPr>
      <t xml:space="preserve"> (annualized)</t>
    </r>
  </si>
  <si>
    <r>
      <rPr>
        <b/>
        <sz val="11"/>
        <color theme="1"/>
        <rFont val="Arial Rounded MT Bold"/>
        <family val="2"/>
      </rPr>
      <t>ROI of your Investment, Adjusted for Inflation</t>
    </r>
    <r>
      <rPr>
        <sz val="11"/>
        <color theme="1"/>
        <rFont val="Arial Rounded MT Bold"/>
        <family val="2"/>
      </rPr>
      <t xml:space="preserve"> (annualized)</t>
    </r>
  </si>
  <si>
    <t>This is the total of "Buying Power" for each year in Actual Value.</t>
  </si>
  <si>
    <t>Income is theoritical and does not account for the up to 1% / yr decrease in panel output.</t>
  </si>
  <si>
    <t>This Income is theoritical &amp; does not account for the up to 1% / yr decrease in panel output.</t>
  </si>
  <si>
    <t>gross income from TVA / year adjusted for inflation of 3.22%/yr</t>
  </si>
  <si>
    <r>
      <t xml:space="preserve">"Worst-Case" Inflation of </t>
    </r>
    <r>
      <rPr>
        <b/>
        <sz val="9"/>
        <color theme="1"/>
        <rFont val="Arial Rounded MT Bold"/>
        <family val="2"/>
      </rPr>
      <t>3.22%</t>
    </r>
  </si>
  <si>
    <t>Kind of TVA Contract with "best-case" &amp; "worst-case" Average Annual Inflation Rate Adjustments</t>
  </si>
  <si>
    <r>
      <t xml:space="preserve">If you put 1 dollar "under your mattress"  this year (don't invest it), in 20 years from now, it will have the "Buying Power" of 54 cents.  That 2018 dollar will only buy </t>
    </r>
    <r>
      <rPr>
        <b/>
        <sz val="11.5"/>
        <color rgb="FFFF0000"/>
        <rFont val="Arial Rounded MT Bold"/>
        <family val="2"/>
      </rPr>
      <t>1/2</t>
    </r>
    <r>
      <rPr>
        <sz val="11.5"/>
        <color theme="1"/>
        <rFont val="Arial Rounded MT Bold"/>
        <family val="2"/>
      </rPr>
      <t xml:space="preserve"> the goods 20 years from now.</t>
    </r>
  </si>
  <si>
    <r>
      <t xml:space="preserve">At the 100-yr historical average annual inflation rate of </t>
    </r>
    <r>
      <rPr>
        <b/>
        <sz val="12"/>
        <color theme="1"/>
        <rFont val="Arial Rounded MT Bold"/>
        <family val="2"/>
      </rPr>
      <t>3.22%</t>
    </r>
    <r>
      <rPr>
        <sz val="12"/>
        <color theme="1"/>
        <rFont val="Arial Rounded MT Bold"/>
        <family val="2"/>
      </rPr>
      <t xml:space="preserve">, 1 dollar today is worth (has the value of) </t>
    </r>
    <r>
      <rPr>
        <sz val="12"/>
        <color rgb="FFFF0000"/>
        <rFont val="Arial Rounded MT Bold"/>
        <family val="2"/>
      </rPr>
      <t xml:space="preserve">54 cents </t>
    </r>
    <r>
      <rPr>
        <sz val="12"/>
        <color theme="1"/>
        <rFont val="Arial Rounded MT Bold"/>
        <family val="2"/>
      </rPr>
      <t>in 20 years.</t>
    </r>
  </si>
  <si>
    <r>
      <t xml:space="preserve">Summary of Financial Impact, over </t>
    </r>
    <r>
      <rPr>
        <u/>
        <sz val="10"/>
        <color theme="1"/>
        <rFont val="Arial Rounded MT Bold"/>
        <family val="2"/>
      </rPr>
      <t>ALL 20 Years</t>
    </r>
    <r>
      <rPr>
        <sz val="10"/>
        <color theme="1"/>
        <rFont val="Arial Rounded MT Bold"/>
        <family val="2"/>
      </rPr>
      <t>, of the Difference in profitability between New/2018 and Previous Year Reimbursement</t>
    </r>
  </si>
  <si>
    <t>=CONCATENATE(format(D110 / 20),  "/yr")</t>
  </si>
  <si>
    <t>Note :  Annual ROI under previous contract was 3.93%/yr</t>
  </si>
  <si>
    <t>Note : Annual ROI under previous contract was 3.93%/yr</t>
  </si>
  <si>
    <r>
      <t xml:space="preserve">2017 TVA contract at </t>
    </r>
    <r>
      <rPr>
        <u/>
        <sz val="11"/>
        <color theme="1"/>
        <rFont val="Arial Rounded MT Bold"/>
        <family val="2"/>
      </rPr>
      <t>retail rate</t>
    </r>
    <r>
      <rPr>
        <sz val="11"/>
        <color theme="1"/>
        <rFont val="Arial Rounded MT Bold"/>
        <family val="2"/>
      </rPr>
      <t xml:space="preserve">                                                          </t>
    </r>
    <r>
      <rPr>
        <b/>
        <sz val="12"/>
        <color theme="1"/>
        <rFont val="Arial Rounded MT Bold"/>
        <family val="2"/>
      </rPr>
      <t>(floats with Inflation)</t>
    </r>
  </si>
  <si>
    <t>ROI / yr of your Investment, Adjusted for Inflation</t>
  </si>
  <si>
    <t>value of TOTAL Gross Income</t>
  </si>
  <si>
    <t>value of TOTAL NET Income</t>
  </si>
  <si>
    <t>Return on Investment is the measure of profit of an investment.  ROI =  Net Total Income / Total Cost of Investment.  It is annualized over 20 years.</t>
  </si>
  <si>
    <t>This Income is theoretical &amp; does not account for the up to 1% / yr decrease in panel output.</t>
  </si>
  <si>
    <r>
      <rPr>
        <b/>
        <sz val="10"/>
        <color theme="1"/>
        <rFont val="Arial Rounded MT Bold"/>
        <family val="2"/>
      </rPr>
      <t>8K Solar System Price</t>
    </r>
    <r>
      <rPr>
        <sz val="10"/>
        <color theme="1"/>
        <rFont val="Arial Rounded MT Bold"/>
        <family val="2"/>
      </rPr>
      <t xml:space="preserve"> (paid before any Tax Credit)</t>
    </r>
  </si>
  <si>
    <t xml:space="preserve">year 13 Income Total </t>
  </si>
  <si>
    <t xml:space="preserve">year 14 Income Total </t>
  </si>
  <si>
    <t xml:space="preserve">year 15 Income Total </t>
  </si>
  <si>
    <t>NOTE</t>
  </si>
  <si>
    <t>year # 14, that you recoup the intial investment.</t>
  </si>
  <si>
    <t>Even with the 30% ETC, it's not until the beginning of</t>
  </si>
  <si>
    <t xml:space="preserve">Even with the 30% ETC, it's not until near the end of </t>
  </si>
  <si>
    <t>year # 14 that you recoup the intial investment.</t>
  </si>
  <si>
    <t>for Green Electricity over 20 Years under 2018 GPP contract</t>
  </si>
  <si>
    <r>
      <t xml:space="preserve">Even with the 30% ETC, it's not until the </t>
    </r>
    <r>
      <rPr>
        <b/>
        <u/>
        <sz val="11"/>
        <color theme="1"/>
        <rFont val="Arial"/>
        <family val="2"/>
      </rPr>
      <t>beginning</t>
    </r>
    <r>
      <rPr>
        <b/>
        <sz val="11"/>
        <color theme="1"/>
        <rFont val="Arial"/>
        <family val="2"/>
      </rPr>
      <t xml:space="preserve"> of</t>
    </r>
  </si>
  <si>
    <r>
      <t xml:space="preserve">Even with the 30% ETC, it's not until near the </t>
    </r>
    <r>
      <rPr>
        <b/>
        <u/>
        <sz val="11"/>
        <color theme="1"/>
        <rFont val="Arial"/>
        <family val="2"/>
      </rPr>
      <t>end</t>
    </r>
    <r>
      <rPr>
        <b/>
        <sz val="11"/>
        <color theme="1"/>
        <rFont val="Arial"/>
        <family val="2"/>
      </rPr>
      <t xml:space="preserve"> of </t>
    </r>
  </si>
  <si>
    <r>
      <t xml:space="preserve">That hypothetical $1000. / year actually goes down in value </t>
    </r>
    <r>
      <rPr>
        <b/>
        <sz val="14"/>
        <color theme="1"/>
        <rFont val="Arial"/>
        <family val="2"/>
      </rPr>
      <t>3.22%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each</t>
    </r>
    <r>
      <rPr>
        <sz val="12"/>
        <color theme="1"/>
        <rFont val="Arial"/>
        <family val="2"/>
      </rPr>
      <t xml:space="preserve"> year </t>
    </r>
    <r>
      <rPr>
        <sz val="12"/>
        <color rgb="FFFF0000"/>
        <rFont val="Arial"/>
        <family val="2"/>
      </rPr>
      <t xml:space="preserve">and that's </t>
    </r>
    <r>
      <rPr>
        <b/>
        <sz val="12"/>
        <color rgb="FFFF0000"/>
        <rFont val="Arial"/>
        <family val="2"/>
      </rPr>
      <t>compounded</t>
    </r>
    <r>
      <rPr>
        <b/>
        <sz val="12"/>
        <color theme="1"/>
        <rFont val="Arial"/>
        <family val="2"/>
      </rPr>
      <t>.</t>
    </r>
  </si>
  <si>
    <t xml:space="preserve">that year's income has  </t>
  </si>
  <si>
    <r>
      <t xml:space="preserve"> over     </t>
    </r>
    <r>
      <rPr>
        <u/>
        <sz val="16"/>
        <color rgb="FFFF0000"/>
        <rFont val="Arial Black"/>
        <family val="2"/>
      </rPr>
      <t>1/3rd</t>
    </r>
    <r>
      <rPr>
        <u/>
        <sz val="11"/>
        <color rgb="FFFF0000"/>
        <rFont val="Arial Black"/>
        <family val="2"/>
      </rPr>
      <t xml:space="preserve">  </t>
    </r>
    <r>
      <rPr>
        <u/>
        <sz val="16"/>
        <color rgb="FFFF0000"/>
        <rFont val="Arial Black"/>
        <family val="2"/>
      </rPr>
      <t>less</t>
    </r>
    <r>
      <rPr>
        <sz val="11"/>
        <color theme="1"/>
        <rFont val="Arial Black"/>
        <family val="2"/>
      </rPr>
      <t xml:space="preserve">       "buying power"</t>
    </r>
    <r>
      <rPr>
        <sz val="11"/>
        <color rgb="FFFF0000"/>
        <rFont val="Arial Black"/>
        <family val="2"/>
      </rPr>
      <t xml:space="preserve"> </t>
    </r>
    <r>
      <rPr>
        <sz val="11"/>
        <color theme="1"/>
        <rFont val="Arial Black"/>
        <family val="2"/>
      </rPr>
      <t>than the 1st year</t>
    </r>
  </si>
  <si>
    <r>
      <t xml:space="preserve">"buying power" of    </t>
    </r>
    <r>
      <rPr>
        <sz val="11"/>
        <color rgb="FFFF0000"/>
        <rFont val="Arial Black"/>
        <family val="2"/>
      </rPr>
      <t xml:space="preserve"> </t>
    </r>
    <r>
      <rPr>
        <u/>
        <sz val="16"/>
        <color rgb="FFFF0000"/>
        <rFont val="Arial Black"/>
        <family val="2"/>
      </rPr>
      <t>half</t>
    </r>
    <r>
      <rPr>
        <sz val="11"/>
        <color theme="1"/>
        <rFont val="Arial Black"/>
        <family val="2"/>
      </rPr>
      <t xml:space="preserve">          of the 1st year</t>
    </r>
  </si>
  <si>
    <r>
      <t xml:space="preserve">That hypothetical $1000. / year actually goes down in value </t>
    </r>
    <r>
      <rPr>
        <b/>
        <sz val="14"/>
        <color theme="1"/>
        <rFont val="Arial"/>
        <family val="2"/>
      </rPr>
      <t>2.70%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each</t>
    </r>
    <r>
      <rPr>
        <sz val="11"/>
        <color theme="1"/>
        <rFont val="Arial"/>
        <family val="2"/>
      </rPr>
      <t xml:space="preserve"> year </t>
    </r>
    <r>
      <rPr>
        <sz val="11"/>
        <color rgb="FFFF0000"/>
        <rFont val="Arial"/>
        <family val="2"/>
      </rPr>
      <t xml:space="preserve">and that's </t>
    </r>
    <r>
      <rPr>
        <b/>
        <sz val="11"/>
        <color rgb="FFFF0000"/>
        <rFont val="Arial"/>
        <family val="2"/>
      </rPr>
      <t>compounded</t>
    </r>
    <r>
      <rPr>
        <b/>
        <sz val="11"/>
        <color theme="1"/>
        <rFont val="Arial"/>
        <family val="2"/>
      </rPr>
      <t>.</t>
    </r>
  </si>
  <si>
    <r>
      <t xml:space="preserve">"Best-Case" Inflation of </t>
    </r>
    <r>
      <rPr>
        <b/>
        <sz val="9"/>
        <color theme="1"/>
        <rFont val="Arial Rounded MT Bold"/>
        <family val="2"/>
      </rPr>
      <t>2.70%</t>
    </r>
  </si>
  <si>
    <t>gross income from TVA / year adjusted for inflation of 2.70%/yr</t>
  </si>
  <si>
    <r>
      <t>What does the above Inflation Adjustment (</t>
    </r>
    <r>
      <rPr>
        <b/>
        <sz val="14"/>
        <color theme="1"/>
        <rFont val="Arial Rounded MT Bold"/>
        <family val="2"/>
      </rPr>
      <t>2.70%</t>
    </r>
    <r>
      <rPr>
        <sz val="14"/>
        <color theme="1"/>
        <rFont val="Arial Rounded MT Bold"/>
        <family val="2"/>
      </rPr>
      <t>) do to your Actual ROI (Return on Investment) ?</t>
    </r>
  </si>
  <si>
    <r>
      <t xml:space="preserve">Income adjusted for Average Annual Inflation of the last 100-yr average - for </t>
    </r>
    <r>
      <rPr>
        <u/>
        <sz val="12"/>
        <color theme="1"/>
        <rFont val="Arial"/>
        <family val="2"/>
      </rPr>
      <t>next</t>
    </r>
    <r>
      <rPr>
        <sz val="12"/>
        <color theme="1"/>
        <rFont val="Arial"/>
        <family val="2"/>
      </rPr>
      <t xml:space="preserve"> 20 years</t>
    </r>
  </si>
  <si>
    <r>
      <t xml:space="preserve">Income adjusted for Average Annual inflation of last 20-yr average </t>
    </r>
    <r>
      <rPr>
        <sz val="10"/>
        <color theme="1"/>
        <rFont val="Arial"/>
        <family val="2"/>
      </rPr>
      <t>(thru 2018)</t>
    </r>
    <r>
      <rPr>
        <sz val="11"/>
        <color theme="1"/>
        <rFont val="Arial"/>
        <family val="2"/>
      </rPr>
      <t xml:space="preserve"> - for </t>
    </r>
    <r>
      <rPr>
        <u/>
        <sz val="11"/>
        <color theme="1"/>
        <rFont val="Arial"/>
        <family val="2"/>
      </rPr>
      <t>next</t>
    </r>
    <r>
      <rPr>
        <sz val="11"/>
        <color theme="1"/>
        <rFont val="Arial"/>
        <family val="2"/>
      </rPr>
      <t xml:space="preserve"> 20 years</t>
    </r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</si>
</sst>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0.0%"/>
    <numFmt numFmtId="165" formatCode="&quot;$&quot;#,##0"/>
    <numFmt numFmtId="166" formatCode="0.00%&quot;/yr&quot;"/>
  </numFmts>
  <fonts count="70">
    <font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rgb="FFFF0000"/>
      <name val="Arial Black"/>
      <family val="2"/>
    </font>
    <font>
      <sz val="11"/>
      <color theme="1"/>
      <name val="Arial"/>
      <family val="2"/>
    </font>
    <font>
      <sz val="10"/>
      <color theme="1"/>
      <name val="Arial Black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CC00CC"/>
      <name val="Arial Black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6"/>
      <color rgb="FFFF0000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u/>
      <sz val="11"/>
      <color theme="1"/>
      <name val="Arial Black"/>
      <family val="2"/>
    </font>
    <font>
      <sz val="11"/>
      <color rgb="FF000000"/>
      <name val="Calibri"/>
      <family val="2"/>
    </font>
    <font>
      <b/>
      <sz val="10"/>
      <color theme="1"/>
      <name val="Arial Black"/>
      <family val="2"/>
    </font>
    <font>
      <sz val="18"/>
      <color theme="1"/>
      <name val="Impact"/>
      <family val="2"/>
    </font>
    <font>
      <sz val="14"/>
      <color rgb="FF762700"/>
      <name val="Impact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2"/>
      <color rgb="FFFF0000"/>
      <name val="Arial Rounded MT Bold"/>
      <family val="2"/>
    </font>
    <font>
      <b/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10"/>
      <color theme="1"/>
      <name val="Arial Rounded MT Bold"/>
      <family val="2"/>
    </font>
    <font>
      <sz val="16"/>
      <color theme="1"/>
      <name val="Arial"/>
      <family val="2"/>
    </font>
    <font>
      <u/>
      <sz val="11"/>
      <color theme="1"/>
      <name val="Arial Rounded MT Bold"/>
      <family val="2"/>
    </font>
    <font>
      <u/>
      <sz val="12"/>
      <color theme="1"/>
      <name val="Arial Rounded MT Bold"/>
      <family val="2"/>
    </font>
    <font>
      <u/>
      <sz val="10"/>
      <color theme="1"/>
      <name val="Arial Rounded MT Bold"/>
      <family val="2"/>
    </font>
    <font>
      <sz val="11"/>
      <color rgb="FFFF0000"/>
      <name val="Arial Rounded MT Bold"/>
      <family val="2"/>
    </font>
    <font>
      <sz val="12"/>
      <color rgb="FFCC00CC"/>
      <name val="Arial Black"/>
      <family val="2"/>
    </font>
    <font>
      <sz val="9"/>
      <color theme="1"/>
      <name val="Arial"/>
      <family val="2"/>
    </font>
    <font>
      <sz val="10"/>
      <color rgb="FFCC00CC"/>
      <name val="Arial"/>
      <family val="2"/>
    </font>
    <font>
      <sz val="8"/>
      <color rgb="FFCC00CC"/>
      <name val="Arial"/>
      <family val="2"/>
    </font>
    <font>
      <b/>
      <sz val="10"/>
      <color theme="1"/>
      <name val="Arial"/>
      <family val="2"/>
    </font>
    <font>
      <b/>
      <sz val="10"/>
      <color rgb="FFCC00CC"/>
      <name val="Arial"/>
      <family val="2"/>
    </font>
    <font>
      <sz val="9"/>
      <color theme="1"/>
      <name val="Arial Rounded MT Bold"/>
      <family val="2"/>
    </font>
    <font>
      <sz val="10"/>
      <color rgb="FFCC00CC"/>
      <name val="Arial Rounded MT Bold"/>
      <family val="2"/>
    </font>
    <font>
      <sz val="9"/>
      <color rgb="FFCC00CC"/>
      <name val="Arial Rounded MT Bold"/>
      <family val="2"/>
    </font>
    <font>
      <b/>
      <sz val="10"/>
      <color rgb="FFCC00CC"/>
      <name val="Arial Rounded MT Bold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 Rounded MT Bold"/>
      <family val="2"/>
    </font>
    <font>
      <b/>
      <sz val="9"/>
      <color theme="1"/>
      <name val="Arial Rounded MT Bold"/>
      <family val="2"/>
    </font>
    <font>
      <i/>
      <sz val="9"/>
      <color theme="1"/>
      <name val="Arial Rounded MT Bold"/>
      <family val="2"/>
    </font>
    <font>
      <sz val="11"/>
      <color rgb="FF006600"/>
      <name val="Arial"/>
      <family val="2"/>
    </font>
    <font>
      <u/>
      <sz val="11"/>
      <color rgb="FF006600"/>
      <name val="Arial"/>
      <family val="2"/>
    </font>
    <font>
      <sz val="8"/>
      <color rgb="FF000000"/>
      <name val="SourceSansMin"/>
    </font>
    <font>
      <sz val="8"/>
      <color rgb="FF003399"/>
      <name val="SourceSansMin"/>
    </font>
    <font>
      <u/>
      <sz val="8.8000000000000007"/>
      <color theme="10"/>
      <name val="Arial Black"/>
      <family val="2"/>
    </font>
    <font>
      <u/>
      <sz val="10"/>
      <color theme="1"/>
      <name val="Arial"/>
      <family val="2"/>
    </font>
    <font>
      <sz val="11.5"/>
      <color theme="1"/>
      <name val="Arial Rounded MT Bold"/>
      <family val="2"/>
    </font>
    <font>
      <b/>
      <sz val="11.5"/>
      <color rgb="FFFF0000"/>
      <name val="Arial Rounded MT Bold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6600"/>
      <name val="Arial"/>
      <family val="2"/>
    </font>
    <font>
      <sz val="12"/>
      <color rgb="FFC00000"/>
      <name val="Arial Black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Rounded MT Bold"/>
      <family val="2"/>
    </font>
    <font>
      <u/>
      <sz val="11"/>
      <color rgb="FFFF0000"/>
      <name val="Arial Black"/>
      <family val="2"/>
    </font>
    <font>
      <u/>
      <sz val="16"/>
      <color rgb="FFFF0000"/>
      <name val="Arial Black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FFF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FF"/>
        <bgColor indexed="64"/>
      </patternFill>
    </fill>
  </fills>
  <borders count="186">
    <border>
      <left/>
      <right/>
      <top/>
      <bottom/>
      <diagonal/>
    </border>
    <border>
      <left style="thick">
        <color rgb="FF006600"/>
      </left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ck">
        <color rgb="FF006600"/>
      </right>
      <top style="thin">
        <color rgb="FF006600"/>
      </top>
      <bottom/>
      <diagonal/>
    </border>
    <border>
      <left style="thick">
        <color rgb="FF006600"/>
      </left>
      <right/>
      <top style="thick">
        <color rgb="FF006600"/>
      </top>
      <bottom style="thin">
        <color rgb="FF006600"/>
      </bottom>
      <diagonal/>
    </border>
    <border>
      <left style="thick">
        <color rgb="FF006600"/>
      </left>
      <right/>
      <top style="thin">
        <color rgb="FF006600"/>
      </top>
      <bottom style="thin">
        <color rgb="FF006600"/>
      </bottom>
      <diagonal/>
    </border>
    <border>
      <left style="thick">
        <color rgb="FF006600"/>
      </left>
      <right/>
      <top style="thin">
        <color rgb="FF006600"/>
      </top>
      <bottom/>
      <diagonal/>
    </border>
    <border>
      <left style="thick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/>
      <bottom style="thin">
        <color rgb="FF0066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ck">
        <color rgb="FFC00000"/>
      </right>
      <top style="thin">
        <color rgb="FFC00000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C00CC"/>
      </left>
      <right style="thin">
        <color auto="1"/>
      </right>
      <top style="thick">
        <color rgb="FFCC00CC"/>
      </top>
      <bottom style="double">
        <color rgb="FFCC00CC"/>
      </bottom>
      <diagonal/>
    </border>
    <border>
      <left style="thin">
        <color auto="1"/>
      </left>
      <right style="thin">
        <color auto="1"/>
      </right>
      <top style="thick">
        <color rgb="FFCC00CC"/>
      </top>
      <bottom style="double">
        <color rgb="FFCC00CC"/>
      </bottom>
      <diagonal/>
    </border>
    <border>
      <left style="thin">
        <color auto="1"/>
      </left>
      <right style="thick">
        <color rgb="FFCC00CC"/>
      </right>
      <top style="thick">
        <color rgb="FFCC00CC"/>
      </top>
      <bottom style="double">
        <color rgb="FFCC00CC"/>
      </bottom>
      <diagonal/>
    </border>
    <border>
      <left style="thick">
        <color rgb="FFCC00CC"/>
      </left>
      <right style="thin">
        <color auto="1"/>
      </right>
      <top style="double">
        <color rgb="FFCC00CC"/>
      </top>
      <bottom style="thick">
        <color rgb="FFCC00CC"/>
      </bottom>
      <diagonal/>
    </border>
    <border>
      <left style="thin">
        <color auto="1"/>
      </left>
      <right style="thin">
        <color auto="1"/>
      </right>
      <top style="double">
        <color rgb="FFCC00CC"/>
      </top>
      <bottom style="thick">
        <color rgb="FFCC00CC"/>
      </bottom>
      <diagonal/>
    </border>
    <border>
      <left style="thin">
        <color auto="1"/>
      </left>
      <right style="thick">
        <color rgb="FFCC00CC"/>
      </right>
      <top style="double">
        <color rgb="FFCC00CC"/>
      </top>
      <bottom style="thick">
        <color rgb="FFCC00CC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6600"/>
      </left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indexed="64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rgb="FFC00000"/>
      </left>
      <right style="medium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rgb="FFC00000"/>
      </left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 style="medium">
        <color rgb="FFC00000"/>
      </right>
      <top style="medium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ck">
        <color rgb="FFC00000"/>
      </bottom>
      <diagonal/>
    </border>
    <border>
      <left style="thin">
        <color rgb="FF006600"/>
      </left>
      <right style="thin">
        <color rgb="FF006600"/>
      </right>
      <top style="thin">
        <color rgb="FFC00000"/>
      </top>
      <bottom style="thin">
        <color rgb="FFC00000"/>
      </bottom>
      <diagonal/>
    </border>
    <border>
      <left style="thick">
        <color rgb="FFCC00CC"/>
      </left>
      <right/>
      <top style="thick">
        <color rgb="FFCC00CC"/>
      </top>
      <bottom style="double">
        <color rgb="FFCC00CC"/>
      </bottom>
      <diagonal/>
    </border>
    <border>
      <left/>
      <right/>
      <top style="thick">
        <color rgb="FFCC00CC"/>
      </top>
      <bottom style="double">
        <color rgb="FFCC00CC"/>
      </bottom>
      <diagonal/>
    </border>
    <border>
      <left/>
      <right style="thick">
        <color rgb="FFCC00CC"/>
      </right>
      <top style="thick">
        <color rgb="FFCC00CC"/>
      </top>
      <bottom style="double">
        <color rgb="FFCC00CC"/>
      </bottom>
      <diagonal/>
    </border>
    <border>
      <left style="thick">
        <color rgb="FFC00000"/>
      </left>
      <right/>
      <top style="thick">
        <color rgb="FFC00000"/>
      </top>
      <bottom style="thin">
        <color rgb="FFC00000"/>
      </bottom>
      <diagonal/>
    </border>
    <border>
      <left/>
      <right/>
      <top style="thick">
        <color rgb="FFC00000"/>
      </top>
      <bottom style="thin">
        <color rgb="FFC00000"/>
      </bottom>
      <diagonal/>
    </border>
    <border>
      <left style="thick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ck">
        <color rgb="FFC00000"/>
      </right>
      <top/>
      <bottom style="thin">
        <color rgb="FFC00000"/>
      </bottom>
      <diagonal/>
    </border>
    <border>
      <left style="thick">
        <color rgb="FF006600"/>
      </left>
      <right style="thin">
        <color rgb="FF006600"/>
      </right>
      <top style="thick">
        <color rgb="FF006600"/>
      </top>
      <bottom style="thick">
        <color rgb="FF006600"/>
      </bottom>
      <diagonal/>
    </border>
    <border>
      <left style="thin">
        <color rgb="FF006600"/>
      </left>
      <right style="thin">
        <color rgb="FF006600"/>
      </right>
      <top style="thick">
        <color rgb="FF006600"/>
      </top>
      <bottom style="thick">
        <color rgb="FF006600"/>
      </bottom>
      <diagonal/>
    </border>
    <border>
      <left style="thin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/>
      <diagonal/>
    </border>
    <border>
      <left style="thin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 style="thick">
        <color rgb="FF006600"/>
      </right>
      <top/>
      <bottom style="thin">
        <color rgb="FF006600"/>
      </bottom>
      <diagonal/>
    </border>
    <border>
      <left style="thick">
        <color rgb="FF006600"/>
      </left>
      <right style="thin">
        <color rgb="FF006600"/>
      </right>
      <top/>
      <bottom style="thin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double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ck">
        <color rgb="FFC00000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ck">
        <color rgb="FFC00000"/>
      </right>
      <top style="thin">
        <color rgb="FFC00000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/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medium">
        <color rgb="FFC00000"/>
      </right>
      <top/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thick">
        <color rgb="FFC00000"/>
      </bottom>
      <diagonal/>
    </border>
    <border>
      <left/>
      <right style="thin">
        <color rgb="FFC00000"/>
      </right>
      <top/>
      <bottom/>
      <diagonal/>
    </border>
    <border>
      <left style="medium">
        <color rgb="FFC00000"/>
      </left>
      <right/>
      <top/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ck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rgb="FF006600"/>
      </right>
      <top style="thin">
        <color rgb="FFC00000"/>
      </top>
      <bottom style="thin">
        <color rgb="FFC00000"/>
      </bottom>
      <diagonal/>
    </border>
    <border>
      <left style="thin">
        <color rgb="FF0066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thick">
        <color rgb="FF006600"/>
      </right>
      <top/>
      <bottom/>
      <diagonal/>
    </border>
    <border>
      <left style="thick">
        <color rgb="FF006600"/>
      </left>
      <right style="thin">
        <color rgb="FF006600"/>
      </right>
      <top style="thin">
        <color rgb="FFC000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C00000"/>
      </top>
      <bottom style="thin">
        <color rgb="FF006600"/>
      </bottom>
      <diagonal/>
    </border>
    <border>
      <left style="thin">
        <color rgb="FF006600"/>
      </left>
      <right style="thick">
        <color rgb="FF006600"/>
      </right>
      <top style="thin">
        <color rgb="FFC00000"/>
      </top>
      <bottom style="thin">
        <color rgb="FF006600"/>
      </bottom>
      <diagonal/>
    </border>
    <border>
      <left style="medium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medium">
        <color rgb="FFC00000"/>
      </right>
      <top style="thick">
        <color rgb="FFC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6600"/>
      </left>
      <right style="dashed">
        <color rgb="FF006600"/>
      </right>
      <top style="thin">
        <color rgb="FF006600"/>
      </top>
      <bottom style="thin">
        <color rgb="FF006600"/>
      </bottom>
      <diagonal/>
    </border>
    <border>
      <left style="dashed">
        <color rgb="FF006600"/>
      </left>
      <right style="dashed">
        <color rgb="FF006600"/>
      </right>
      <top style="thin">
        <color rgb="FF006600"/>
      </top>
      <bottom style="thin">
        <color rgb="FF006600"/>
      </bottom>
      <diagonal/>
    </border>
    <border>
      <left style="dashed">
        <color rgb="FF006600"/>
      </left>
      <right style="thick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C00000"/>
      </left>
      <right style="dashed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rgb="FFC00000"/>
      </left>
      <right style="dashed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006600"/>
      </left>
      <right/>
      <top style="thick">
        <color rgb="FF006600"/>
      </top>
      <bottom style="thin">
        <color rgb="FFC00000"/>
      </bottom>
      <diagonal/>
    </border>
    <border>
      <left/>
      <right/>
      <top style="thick">
        <color rgb="FF006600"/>
      </top>
      <bottom style="thin">
        <color rgb="FFC00000"/>
      </bottom>
      <diagonal/>
    </border>
    <border>
      <left style="mediumDashed">
        <color rgb="FF006600"/>
      </left>
      <right style="thick">
        <color rgb="FF006600"/>
      </right>
      <top style="thick">
        <color rgb="FF006600"/>
      </top>
      <bottom style="thin">
        <color rgb="FFC00000"/>
      </bottom>
      <diagonal/>
    </border>
    <border>
      <left style="thick">
        <color rgb="FFC00000"/>
      </left>
      <right style="mediumDashed">
        <color rgb="FFC00000"/>
      </right>
      <top style="thick">
        <color rgb="FFC00000"/>
      </top>
      <bottom style="thin">
        <color rgb="FFC00000"/>
      </bottom>
      <diagonal/>
    </border>
    <border>
      <left style="mediumDashed">
        <color rgb="FFC00000"/>
      </left>
      <right style="mediumDashed">
        <color rgb="FFC00000"/>
      </right>
      <top style="thick">
        <color rgb="FFC00000"/>
      </top>
      <bottom style="thin">
        <color rgb="FFC00000"/>
      </bottom>
      <diagonal/>
    </border>
    <border>
      <left style="mediumDashed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7" fillId="0" borderId="0" xfId="0" applyFont="1"/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44" xfId="0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6" fontId="3" fillId="3" borderId="14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wrapText="1"/>
    </xf>
    <xf numFmtId="6" fontId="15" fillId="3" borderId="14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6" fontId="3" fillId="4" borderId="9" xfId="0" applyNumberFormat="1" applyFont="1" applyFill="1" applyBorder="1" applyAlignment="1">
      <alignment vertical="center" wrapText="1"/>
    </xf>
    <xf numFmtId="0" fontId="0" fillId="4" borderId="9" xfId="0" applyFill="1" applyBorder="1" applyAlignment="1">
      <alignment wrapText="1"/>
    </xf>
    <xf numFmtId="6" fontId="15" fillId="4" borderId="9" xfId="0" applyNumberFormat="1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3" xfId="0" applyFill="1" applyBorder="1" applyAlignment="1">
      <alignment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165" fontId="13" fillId="2" borderId="63" xfId="0" applyNumberFormat="1" applyFont="1" applyFill="1" applyBorder="1" applyAlignment="1">
      <alignment wrapText="1"/>
    </xf>
    <xf numFmtId="0" fontId="0" fillId="2" borderId="67" xfId="0" applyFill="1" applyBorder="1" applyAlignment="1">
      <alignment vertical="center" wrapText="1"/>
    </xf>
    <xf numFmtId="0" fontId="0" fillId="2" borderId="69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6" fontId="29" fillId="6" borderId="9" xfId="0" applyNumberFormat="1" applyFont="1" applyFill="1" applyBorder="1" applyAlignment="1">
      <alignment vertical="center" wrapText="1"/>
    </xf>
    <xf numFmtId="10" fontId="29" fillId="6" borderId="9" xfId="1" applyNumberFormat="1" applyFont="1" applyFill="1" applyBorder="1" applyAlignment="1">
      <alignment vertical="center" wrapText="1"/>
    </xf>
    <xf numFmtId="0" fontId="0" fillId="0" borderId="75" xfId="0" applyFill="1" applyBorder="1" applyAlignment="1">
      <alignment wrapText="1"/>
    </xf>
    <xf numFmtId="164" fontId="13" fillId="0" borderId="76" xfId="1" applyNumberFormat="1" applyFont="1" applyFill="1" applyBorder="1" applyAlignment="1">
      <alignment wrapText="1"/>
    </xf>
    <xf numFmtId="0" fontId="0" fillId="0" borderId="77" xfId="0" applyFill="1" applyBorder="1" applyAlignment="1">
      <alignment wrapText="1"/>
    </xf>
    <xf numFmtId="0" fontId="0" fillId="0" borderId="78" xfId="0" applyFill="1" applyBorder="1" applyAlignment="1">
      <alignment wrapText="1"/>
    </xf>
    <xf numFmtId="164" fontId="13" fillId="0" borderId="79" xfId="1" applyNumberFormat="1" applyFont="1" applyFill="1" applyBorder="1" applyAlignment="1">
      <alignment wrapText="1"/>
    </xf>
    <xf numFmtId="6" fontId="34" fillId="4" borderId="24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6" fontId="14" fillId="4" borderId="9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6" fontId="14" fillId="3" borderId="14" xfId="0" applyNumberFormat="1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21" fillId="0" borderId="15" xfId="0" applyFont="1" applyFill="1" applyBorder="1" applyAlignment="1">
      <alignment vertical="center" wrapText="1"/>
    </xf>
    <xf numFmtId="0" fontId="0" fillId="3" borderId="81" xfId="0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41" fillId="0" borderId="5" xfId="0" applyFont="1" applyFill="1" applyBorder="1" applyAlignment="1">
      <alignment vertical="center" wrapText="1"/>
    </xf>
    <xf numFmtId="0" fontId="0" fillId="0" borderId="82" xfId="0" applyBorder="1" applyAlignment="1">
      <alignment wrapText="1"/>
    </xf>
    <xf numFmtId="164" fontId="13" fillId="2" borderId="83" xfId="1" applyNumberFormat="1" applyFont="1" applyFill="1" applyBorder="1" applyAlignment="1">
      <alignment wrapText="1"/>
    </xf>
    <xf numFmtId="6" fontId="34" fillId="3" borderId="84" xfId="0" applyNumberFormat="1" applyFont="1" applyFill="1" applyBorder="1" applyAlignment="1">
      <alignment vertical="center" wrapText="1"/>
    </xf>
    <xf numFmtId="0" fontId="0" fillId="3" borderId="85" xfId="0" applyFill="1" applyBorder="1" applyAlignment="1">
      <alignment wrapText="1"/>
    </xf>
    <xf numFmtId="165" fontId="13" fillId="2" borderId="3" xfId="0" applyNumberFormat="1" applyFont="1" applyFill="1" applyBorder="1" applyAlignment="1">
      <alignment wrapText="1"/>
    </xf>
    <xf numFmtId="6" fontId="29" fillId="6" borderId="5" xfId="0" applyNumberFormat="1" applyFont="1" applyFill="1" applyBorder="1" applyAlignment="1">
      <alignment vertical="center" wrapText="1"/>
    </xf>
    <xf numFmtId="10" fontId="29" fillId="6" borderId="5" xfId="1" applyNumberFormat="1" applyFont="1" applyFill="1" applyBorder="1" applyAlignment="1">
      <alignment vertical="center" wrapText="1"/>
    </xf>
    <xf numFmtId="0" fontId="0" fillId="0" borderId="92" xfId="0" applyFill="1" applyBorder="1" applyAlignment="1">
      <alignment wrapText="1"/>
    </xf>
    <xf numFmtId="0" fontId="0" fillId="0" borderId="93" xfId="0" applyFill="1" applyBorder="1" applyAlignment="1">
      <alignment wrapText="1"/>
    </xf>
    <xf numFmtId="164" fontId="13" fillId="0" borderId="94" xfId="1" applyNumberFormat="1" applyFont="1" applyFill="1" applyBorder="1" applyAlignment="1">
      <alignment wrapText="1"/>
    </xf>
    <xf numFmtId="0" fontId="24" fillId="0" borderId="19" xfId="0" applyFont="1" applyBorder="1" applyAlignment="1">
      <alignment vertical="center" wrapText="1"/>
    </xf>
    <xf numFmtId="0" fontId="28" fillId="0" borderId="92" xfId="0" applyFont="1" applyBorder="1" applyAlignment="1">
      <alignment vertical="center" wrapText="1"/>
    </xf>
    <xf numFmtId="10" fontId="29" fillId="6" borderId="92" xfId="1" applyNumberFormat="1" applyFont="1" applyFill="1" applyBorder="1" applyAlignment="1">
      <alignment vertical="center" wrapText="1"/>
    </xf>
    <xf numFmtId="164" fontId="13" fillId="0" borderId="92" xfId="1" applyNumberFormat="1" applyFont="1" applyFill="1" applyBorder="1" applyAlignment="1">
      <alignment wrapText="1"/>
    </xf>
    <xf numFmtId="0" fontId="0" fillId="0" borderId="79" xfId="0" applyBorder="1" applyAlignment="1">
      <alignment vertical="center" wrapText="1"/>
    </xf>
    <xf numFmtId="6" fontId="29" fillId="6" borderId="84" xfId="0" applyNumberFormat="1" applyFont="1" applyFill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6" fontId="29" fillId="6" borderId="10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57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5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8" fillId="7" borderId="114" xfId="0" applyFont="1" applyFill="1" applyBorder="1" applyAlignment="1">
      <alignment vertical="center" wrapText="1"/>
    </xf>
    <xf numFmtId="0" fontId="28" fillId="7" borderId="115" xfId="0" applyFont="1" applyFill="1" applyBorder="1" applyAlignment="1">
      <alignment vertical="center" wrapText="1"/>
    </xf>
    <xf numFmtId="0" fontId="28" fillId="7" borderId="115" xfId="0" applyFont="1" applyFill="1" applyBorder="1" applyAlignment="1">
      <alignment horizontal="center" vertical="center" wrapText="1"/>
    </xf>
    <xf numFmtId="0" fontId="28" fillId="7" borderId="116" xfId="0" applyFont="1" applyFill="1" applyBorder="1" applyAlignment="1">
      <alignment vertical="center" wrapText="1"/>
    </xf>
    <xf numFmtId="6" fontId="48" fillId="0" borderId="118" xfId="0" applyNumberFormat="1" applyFont="1" applyBorder="1" applyAlignment="1">
      <alignment horizontal="center" vertical="center" wrapText="1"/>
    </xf>
    <xf numFmtId="6" fontId="21" fillId="0" borderId="118" xfId="0" applyNumberFormat="1" applyFont="1" applyBorder="1" applyAlignment="1">
      <alignment vertical="center" wrapText="1"/>
    </xf>
    <xf numFmtId="0" fontId="0" fillId="0" borderId="123" xfId="0" applyFill="1" applyBorder="1" applyAlignment="1">
      <alignment wrapText="1"/>
    </xf>
    <xf numFmtId="0" fontId="0" fillId="4" borderId="124" xfId="0" applyFill="1" applyBorder="1" applyAlignment="1">
      <alignment wrapText="1"/>
    </xf>
    <xf numFmtId="0" fontId="0" fillId="0" borderId="125" xfId="0" applyFill="1" applyBorder="1" applyAlignment="1">
      <alignment horizontal="center" wrapText="1"/>
    </xf>
    <xf numFmtId="0" fontId="0" fillId="0" borderId="126" xfId="0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27" xfId="0" applyBorder="1" applyAlignment="1">
      <alignment wrapText="1"/>
    </xf>
    <xf numFmtId="0" fontId="0" fillId="0" borderId="76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8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3" fillId="8" borderId="0" xfId="2" applyFill="1" applyAlignment="1" applyProtection="1">
      <alignment horizontal="left"/>
    </xf>
    <xf numFmtId="0" fontId="0" fillId="0" borderId="128" xfId="0" applyFill="1" applyBorder="1" applyAlignment="1">
      <alignment horizontal="center" wrapText="1"/>
    </xf>
    <xf numFmtId="164" fontId="13" fillId="2" borderId="134" xfId="1" applyNumberFormat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21" fillId="2" borderId="0" xfId="0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wrapText="1"/>
    </xf>
    <xf numFmtId="164" fontId="6" fillId="0" borderId="133" xfId="1" applyNumberFormat="1" applyFont="1" applyFill="1" applyBorder="1" applyAlignment="1">
      <alignment wrapText="1"/>
    </xf>
    <xf numFmtId="0" fontId="0" fillId="0" borderId="135" xfId="0" applyFill="1" applyBorder="1" applyAlignment="1">
      <alignment wrapText="1"/>
    </xf>
    <xf numFmtId="0" fontId="0" fillId="4" borderId="136" xfId="0" applyFill="1" applyBorder="1" applyAlignment="1">
      <alignment wrapText="1"/>
    </xf>
    <xf numFmtId="0" fontId="0" fillId="0" borderId="137" xfId="0" applyFill="1" applyBorder="1" applyAlignment="1">
      <alignment horizontal="center" wrapText="1"/>
    </xf>
    <xf numFmtId="0" fontId="0" fillId="0" borderId="138" xfId="0" applyFill="1" applyBorder="1" applyAlignment="1">
      <alignment horizontal="center" wrapText="1"/>
    </xf>
    <xf numFmtId="0" fontId="0" fillId="0" borderId="139" xfId="0" applyFill="1" applyBorder="1" applyAlignment="1">
      <alignment horizontal="center" wrapText="1"/>
    </xf>
    <xf numFmtId="0" fontId="40" fillId="2" borderId="121" xfId="0" applyFont="1" applyFill="1" applyBorder="1" applyAlignment="1">
      <alignment horizontal="center" vertical="center" wrapText="1"/>
    </xf>
    <xf numFmtId="6" fontId="21" fillId="2" borderId="121" xfId="0" applyNumberFormat="1" applyFont="1" applyFill="1" applyBorder="1" applyAlignment="1">
      <alignment vertical="center" wrapText="1"/>
    </xf>
    <xf numFmtId="0" fontId="40" fillId="2" borderId="112" xfId="0" applyFont="1" applyFill="1" applyBorder="1" applyAlignment="1">
      <alignment horizontal="center" vertical="center" wrapText="1"/>
    </xf>
    <xf numFmtId="6" fontId="21" fillId="2" borderId="112" xfId="0" applyNumberFormat="1" applyFont="1" applyFill="1" applyBorder="1" applyAlignment="1">
      <alignment vertical="center" wrapText="1"/>
    </xf>
    <xf numFmtId="0" fontId="23" fillId="7" borderId="109" xfId="0" applyFont="1" applyFill="1" applyBorder="1" applyAlignment="1">
      <alignment horizontal="center" vertical="center" wrapText="1"/>
    </xf>
    <xf numFmtId="0" fontId="24" fillId="7" borderId="1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40" xfId="0" applyFont="1" applyBorder="1" applyAlignment="1">
      <alignment vertical="center" wrapText="1"/>
    </xf>
    <xf numFmtId="0" fontId="28" fillId="0" borderId="131" xfId="0" applyFont="1" applyBorder="1" applyAlignment="1">
      <alignment vertical="center" wrapText="1"/>
    </xf>
    <xf numFmtId="0" fontId="8" fillId="0" borderId="141" xfId="0" applyFont="1" applyBorder="1" applyAlignment="1">
      <alignment vertical="center" wrapText="1"/>
    </xf>
    <xf numFmtId="0" fontId="28" fillId="0" borderId="132" xfId="0" applyFont="1" applyBorder="1" applyAlignment="1">
      <alignment vertical="center" wrapText="1"/>
    </xf>
    <xf numFmtId="6" fontId="29" fillId="6" borderId="95" xfId="0" applyNumberFormat="1" applyFont="1" applyFill="1" applyBorder="1" applyAlignment="1">
      <alignment vertical="center" wrapText="1"/>
    </xf>
    <xf numFmtId="0" fontId="45" fillId="0" borderId="86" xfId="0" applyFont="1" applyFill="1" applyBorder="1" applyAlignment="1">
      <alignment vertical="center" wrapText="1"/>
    </xf>
    <xf numFmtId="0" fontId="45" fillId="0" borderId="87" xfId="0" applyFont="1" applyFill="1" applyBorder="1" applyAlignment="1">
      <alignment vertical="center" wrapText="1"/>
    </xf>
    <xf numFmtId="0" fontId="45" fillId="0" borderId="88" xfId="0" applyFont="1" applyFill="1" applyBorder="1" applyAlignment="1">
      <alignment vertical="center" wrapText="1"/>
    </xf>
    <xf numFmtId="0" fontId="45" fillId="0" borderId="95" xfId="0" applyFont="1" applyFill="1" applyBorder="1" applyAlignment="1">
      <alignment vertical="center" wrapText="1"/>
    </xf>
    <xf numFmtId="0" fontId="45" fillId="0" borderId="96" xfId="0" applyFont="1" applyFill="1" applyBorder="1" applyAlignment="1">
      <alignment vertical="center" wrapText="1"/>
    </xf>
    <xf numFmtId="0" fontId="45" fillId="0" borderId="97" xfId="0" applyFont="1" applyFill="1" applyBorder="1" applyAlignment="1">
      <alignment vertical="center" wrapText="1"/>
    </xf>
    <xf numFmtId="0" fontId="24" fillId="0" borderId="148" xfId="0" applyFont="1" applyBorder="1" applyAlignment="1">
      <alignment vertical="center" wrapText="1"/>
    </xf>
    <xf numFmtId="0" fontId="28" fillId="0" borderId="106" xfId="0" applyFont="1" applyBorder="1" applyAlignment="1">
      <alignment vertical="center" wrapText="1"/>
    </xf>
    <xf numFmtId="0" fontId="28" fillId="0" borderId="149" xfId="0" applyFont="1" applyBorder="1" applyAlignment="1">
      <alignment vertical="center" wrapText="1"/>
    </xf>
    <xf numFmtId="10" fontId="29" fillId="6" borderId="25" xfId="1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8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 wrapText="1"/>
    </xf>
    <xf numFmtId="0" fontId="22" fillId="0" borderId="161" xfId="0" applyFont="1" applyFill="1" applyBorder="1" applyAlignment="1">
      <alignment horizontal="center" vertical="center" wrapText="1"/>
    </xf>
    <xf numFmtId="0" fontId="22" fillId="0" borderId="162" xfId="0" applyFont="1" applyFill="1" applyBorder="1" applyAlignment="1">
      <alignment horizontal="center" vertical="center" wrapText="1"/>
    </xf>
    <xf numFmtId="0" fontId="22" fillId="0" borderId="163" xfId="0" applyFont="1" applyFill="1" applyBorder="1" applyAlignment="1">
      <alignment horizontal="center" vertical="center" wrapText="1"/>
    </xf>
    <xf numFmtId="166" fontId="44" fillId="6" borderId="91" xfId="1" applyNumberFormat="1" applyFont="1" applyFill="1" applyBorder="1" applyAlignment="1">
      <alignment vertical="center" wrapText="1"/>
    </xf>
    <xf numFmtId="166" fontId="44" fillId="6" borderId="151" xfId="1" applyNumberFormat="1" applyFont="1" applyFill="1" applyBorder="1" applyAlignment="1">
      <alignment vertical="center" wrapText="1"/>
    </xf>
    <xf numFmtId="0" fontId="0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66" xfId="0" applyFont="1" applyBorder="1" applyAlignment="1">
      <alignment vertical="center" wrapText="1"/>
    </xf>
    <xf numFmtId="0" fontId="11" fillId="0" borderId="167" xfId="0" applyFont="1" applyBorder="1" applyAlignment="1">
      <alignment vertical="center" wrapText="1"/>
    </xf>
    <xf numFmtId="0" fontId="63" fillId="0" borderId="59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0" fillId="0" borderId="169" xfId="0" applyBorder="1" applyAlignment="1">
      <alignment vertical="center" wrapText="1"/>
    </xf>
    <xf numFmtId="6" fontId="11" fillId="0" borderId="170" xfId="0" applyNumberFormat="1" applyFont="1" applyBorder="1" applyAlignment="1">
      <alignment vertical="center" wrapText="1"/>
    </xf>
    <xf numFmtId="0" fontId="3" fillId="0" borderId="171" xfId="0" applyFont="1" applyBorder="1" applyAlignment="1">
      <alignment vertical="center" wrapText="1"/>
    </xf>
    <xf numFmtId="6" fontId="62" fillId="0" borderId="170" xfId="0" applyNumberFormat="1" applyFont="1" applyBorder="1" applyAlignment="1">
      <alignment vertical="center" wrapText="1"/>
    </xf>
    <xf numFmtId="0" fontId="49" fillId="0" borderId="171" xfId="0" applyFont="1" applyBorder="1" applyAlignment="1">
      <alignment vertical="center" wrapText="1"/>
    </xf>
    <xf numFmtId="0" fontId="0" fillId="0" borderId="172" xfId="0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66" fontId="44" fillId="6" borderId="0" xfId="1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2" borderId="174" xfId="0" applyFont="1" applyFill="1" applyBorder="1" applyAlignment="1">
      <alignment horizontal="center" vertical="center" wrapText="1"/>
    </xf>
    <xf numFmtId="0" fontId="4" fillId="2" borderId="175" xfId="0" applyFont="1" applyFill="1" applyBorder="1" applyAlignment="1">
      <alignment horizontal="center" vertical="center" wrapText="1"/>
    </xf>
    <xf numFmtId="0" fontId="4" fillId="2" borderId="177" xfId="0" applyFont="1" applyFill="1" applyBorder="1" applyAlignment="1">
      <alignment horizontal="center" vertical="center" wrapText="1"/>
    </xf>
    <xf numFmtId="0" fontId="4" fillId="2" borderId="178" xfId="0" applyFont="1" applyFill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3" fillId="6" borderId="145" xfId="0" applyFont="1" applyFill="1" applyBorder="1" applyAlignment="1">
      <alignment horizontal="center" vertical="center" wrapText="1"/>
    </xf>
    <xf numFmtId="0" fontId="3" fillId="6" borderId="146" xfId="0" applyFont="1" applyFill="1" applyBorder="1" applyAlignment="1">
      <alignment horizontal="center" vertical="center" wrapText="1"/>
    </xf>
    <xf numFmtId="0" fontId="3" fillId="6" borderId="14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49" fillId="0" borderId="129" xfId="1" applyNumberFormat="1" applyFont="1" applyFill="1" applyBorder="1" applyAlignment="1">
      <alignment horizontal="center" wrapText="1"/>
    </xf>
    <xf numFmtId="164" fontId="49" fillId="0" borderId="130" xfId="1" applyNumberFormat="1" applyFont="1" applyFill="1" applyBorder="1" applyAlignment="1">
      <alignment horizontal="center" wrapText="1"/>
    </xf>
    <xf numFmtId="164" fontId="49" fillId="0" borderId="131" xfId="1" applyNumberFormat="1" applyFont="1" applyFill="1" applyBorder="1" applyAlignment="1">
      <alignment horizontal="center" wrapText="1"/>
    </xf>
    <xf numFmtId="164" fontId="49" fillId="0" borderId="132" xfId="1" applyNumberFormat="1" applyFont="1" applyFill="1" applyBorder="1" applyAlignment="1">
      <alignment horizontal="center" wrapText="1"/>
    </xf>
    <xf numFmtId="164" fontId="49" fillId="0" borderId="0" xfId="1" applyNumberFormat="1" applyFont="1" applyFill="1" applyBorder="1" applyAlignment="1">
      <alignment horizontal="center" wrapText="1"/>
    </xf>
    <xf numFmtId="164" fontId="49" fillId="0" borderId="133" xfId="1" applyNumberFormat="1" applyFont="1" applyFill="1" applyBorder="1" applyAlignment="1">
      <alignment horizontal="center" wrapText="1"/>
    </xf>
    <xf numFmtId="0" fontId="21" fillId="2" borderId="8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64" fontId="6" fillId="0" borderId="130" xfId="1" applyNumberFormat="1" applyFont="1" applyFill="1" applyBorder="1" applyAlignment="1">
      <alignment horizontal="center" wrapText="1"/>
    </xf>
    <xf numFmtId="164" fontId="6" fillId="0" borderId="131" xfId="1" applyNumberFormat="1" applyFont="1" applyFill="1" applyBorder="1" applyAlignment="1">
      <alignment horizontal="center" wrapText="1"/>
    </xf>
    <xf numFmtId="164" fontId="6" fillId="0" borderId="132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164" fontId="6" fillId="0" borderId="133" xfId="1" applyNumberFormat="1" applyFont="1" applyFill="1" applyBorder="1" applyAlignment="1">
      <alignment horizont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73" xfId="0" applyFont="1" applyFill="1" applyBorder="1" applyAlignment="1">
      <alignment horizontal="center" vertical="center" wrapText="1"/>
    </xf>
    <xf numFmtId="0" fontId="3" fillId="6" borderId="142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vertical="center" wrapText="1"/>
    </xf>
    <xf numFmtId="0" fontId="28" fillId="0" borderId="73" xfId="0" applyFont="1" applyBorder="1" applyAlignment="1">
      <alignment vertical="center" wrapText="1"/>
    </xf>
    <xf numFmtId="0" fontId="28" fillId="0" borderId="74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8" fillId="0" borderId="70" xfId="0" applyFont="1" applyBorder="1" applyAlignment="1">
      <alignment vertical="center" wrapText="1"/>
    </xf>
    <xf numFmtId="0" fontId="28" fillId="0" borderId="87" xfId="0" applyFont="1" applyBorder="1" applyAlignment="1">
      <alignment vertical="center" wrapText="1"/>
    </xf>
    <xf numFmtId="0" fontId="28" fillId="0" borderId="102" xfId="0" applyFont="1" applyBorder="1" applyAlignment="1">
      <alignment vertical="center" wrapText="1"/>
    </xf>
    <xf numFmtId="0" fontId="28" fillId="0" borderId="72" xfId="0" applyFont="1" applyBorder="1" applyAlignment="1">
      <alignment vertical="center" wrapText="1"/>
    </xf>
    <xf numFmtId="0" fontId="3" fillId="0" borderId="155" xfId="0" applyFont="1" applyBorder="1" applyAlignment="1">
      <alignment horizontal="center" wrapText="1"/>
    </xf>
    <xf numFmtId="0" fontId="3" fillId="0" borderId="156" xfId="0" applyFont="1" applyBorder="1" applyAlignment="1">
      <alignment horizontal="center" wrapText="1"/>
    </xf>
    <xf numFmtId="0" fontId="3" fillId="0" borderId="157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2" borderId="175" xfId="0" applyFill="1" applyBorder="1" applyAlignment="1">
      <alignment horizontal="center" vertical="center" wrapText="1"/>
    </xf>
    <xf numFmtId="0" fontId="0" fillId="2" borderId="176" xfId="0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50" xfId="0" applyFont="1" applyBorder="1" applyAlignment="1">
      <alignment vertical="center" wrapText="1"/>
    </xf>
    <xf numFmtId="0" fontId="21" fillId="0" borderId="151" xfId="0" applyFont="1" applyBorder="1" applyAlignment="1">
      <alignment vertical="center" wrapText="1"/>
    </xf>
    <xf numFmtId="0" fontId="22" fillId="0" borderId="151" xfId="0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4" fillId="5" borderId="57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wrapText="1"/>
    </xf>
    <xf numFmtId="0" fontId="14" fillId="5" borderId="54" xfId="0" applyFont="1" applyFill="1" applyBorder="1" applyAlignment="1">
      <alignment horizontal="center" wrapText="1"/>
    </xf>
    <xf numFmtId="0" fontId="14" fillId="5" borderId="55" xfId="0" applyFont="1" applyFill="1" applyBorder="1" applyAlignment="1">
      <alignment horizont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55" fillId="4" borderId="39" xfId="0" applyFont="1" applyFill="1" applyBorder="1" applyAlignment="1">
      <alignment horizontal="center" vertical="center" wrapText="1"/>
    </xf>
    <xf numFmtId="0" fontId="55" fillId="4" borderId="42" xfId="0" applyFont="1" applyFill="1" applyBorder="1" applyAlignment="1">
      <alignment horizontal="center" vertical="center" wrapText="1"/>
    </xf>
    <xf numFmtId="0" fontId="55" fillId="4" borderId="43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0" fontId="28" fillId="7" borderId="54" xfId="0" applyFont="1" applyFill="1" applyBorder="1" applyAlignment="1">
      <alignment horizontal="center" vertical="center" wrapText="1"/>
    </xf>
    <xf numFmtId="0" fontId="28" fillId="7" borderId="55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8" fillId="7" borderId="28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0" fillId="2" borderId="178" xfId="0" applyFill="1" applyBorder="1" applyAlignment="1">
      <alignment horizontal="center" vertical="center" wrapText="1"/>
    </xf>
    <xf numFmtId="0" fontId="0" fillId="2" borderId="179" xfId="0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2" borderId="120" xfId="0" applyFont="1" applyFill="1" applyBorder="1" applyAlignment="1">
      <alignment horizontal="center" vertical="center" wrapText="1"/>
    </xf>
    <xf numFmtId="0" fontId="21" fillId="2" borderId="121" xfId="0" applyFont="1" applyFill="1" applyBorder="1" applyAlignment="1">
      <alignment horizontal="center" vertical="center" wrapText="1"/>
    </xf>
    <xf numFmtId="0" fontId="21" fillId="2" borderId="111" xfId="0" applyFont="1" applyFill="1" applyBorder="1" applyAlignment="1">
      <alignment horizontal="center" vertical="center" wrapText="1"/>
    </xf>
    <xf numFmtId="0" fontId="21" fillId="2" borderId="112" xfId="0" applyFont="1" applyFill="1" applyBorder="1" applyAlignment="1">
      <alignment horizontal="center" vertical="center" wrapText="1"/>
    </xf>
    <xf numFmtId="0" fontId="23" fillId="7" borderId="108" xfId="0" applyFont="1" applyFill="1" applyBorder="1" applyAlignment="1">
      <alignment horizontal="center" vertical="center" wrapText="1"/>
    </xf>
    <xf numFmtId="0" fontId="23" fillId="7" borderId="109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 wrapText="1"/>
    </xf>
    <xf numFmtId="0" fontId="58" fillId="0" borderId="153" xfId="0" applyFont="1" applyBorder="1" applyAlignment="1">
      <alignment horizontal="center" wrapText="1"/>
    </xf>
    <xf numFmtId="0" fontId="58" fillId="0" borderId="66" xfId="0" applyFont="1" applyBorder="1" applyAlignment="1">
      <alignment horizontal="center" wrapText="1"/>
    </xf>
    <xf numFmtId="0" fontId="58" fillId="0" borderId="154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7" fillId="0" borderId="159" xfId="0" applyFont="1" applyBorder="1" applyAlignment="1">
      <alignment horizontal="center" vertical="center" wrapText="1"/>
    </xf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vertical="center" wrapText="1"/>
    </xf>
    <xf numFmtId="0" fontId="22" fillId="0" borderId="90" xfId="0" applyFont="1" applyBorder="1" applyAlignment="1">
      <alignment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2" fillId="0" borderId="90" xfId="0" applyFont="1" applyFill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10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8" fillId="0" borderId="98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3" fillId="6" borderId="143" xfId="0" applyFont="1" applyFill="1" applyBorder="1" applyAlignment="1">
      <alignment horizontal="center" vertical="center" wrapText="1"/>
    </xf>
    <xf numFmtId="0" fontId="3" fillId="6" borderId="144" xfId="0" applyFont="1" applyFill="1" applyBorder="1" applyAlignment="1">
      <alignment horizontal="center" vertical="center" wrapText="1"/>
    </xf>
    <xf numFmtId="0" fontId="3" fillId="0" borderId="180" xfId="0" applyFont="1" applyBorder="1" applyAlignment="1">
      <alignment horizontal="center" wrapText="1"/>
    </xf>
    <xf numFmtId="0" fontId="3" fillId="0" borderId="181" xfId="0" applyFont="1" applyBorder="1" applyAlignment="1">
      <alignment horizontal="center" wrapText="1"/>
    </xf>
    <xf numFmtId="10" fontId="69" fillId="0" borderId="182" xfId="0" applyNumberFormat="1" applyFont="1" applyBorder="1" applyAlignment="1">
      <alignment horizontal="center" wrapText="1"/>
    </xf>
    <xf numFmtId="0" fontId="58" fillId="0" borderId="183" xfId="0" applyFont="1" applyBorder="1" applyAlignment="1">
      <alignment horizontal="center" wrapText="1"/>
    </xf>
    <xf numFmtId="0" fontId="58" fillId="0" borderId="184" xfId="0" applyFont="1" applyBorder="1" applyAlignment="1">
      <alignment horizontal="center" wrapText="1"/>
    </xf>
    <xf numFmtId="10" fontId="69" fillId="0" borderId="185" xfId="0" applyNumberFormat="1" applyFont="1" applyBorder="1" applyAlignment="1">
      <alignment horizontal="center" wrapText="1"/>
    </xf>
    <xf numFmtId="164" fontId="27" fillId="0" borderId="119" xfId="0" applyNumberFormat="1" applyFont="1" applyBorder="1" applyAlignment="1">
      <alignment vertical="center" wrapText="1"/>
    </xf>
    <xf numFmtId="164" fontId="27" fillId="2" borderId="122" xfId="0" applyNumberFormat="1" applyFont="1" applyFill="1" applyBorder="1" applyAlignment="1">
      <alignment vertical="center" wrapText="1"/>
    </xf>
    <xf numFmtId="164" fontId="27" fillId="2" borderId="113" xfId="0" applyNumberFormat="1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0FF"/>
      <color rgb="FFFFFFCC"/>
      <color rgb="FF006600"/>
      <color rgb="FFEBFFEB"/>
      <color rgb="FFFFEFFF"/>
      <color rgb="FFFFE5E5"/>
      <color rgb="FF660066"/>
      <color rgb="FF663300"/>
      <color rgb="FFD054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Income Each Year</a:t>
            </a:r>
          </a:p>
          <a:p>
            <a:pPr>
              <a:defRPr/>
            </a:pPr>
            <a:r>
              <a:rPr lang="en-US" sz="1400"/>
              <a:t> from Green Electricity</a:t>
            </a:r>
          </a:p>
          <a:p>
            <a:pPr>
              <a:defRPr/>
            </a:pPr>
            <a:r>
              <a:rPr lang="en-US" sz="1400"/>
              <a:t>adjusted for Av. Annual</a:t>
            </a:r>
            <a:r>
              <a:rPr lang="en-US" sz="1400" baseline="0"/>
              <a:t> Inflation</a:t>
            </a:r>
          </a:p>
          <a:p>
            <a:pPr>
              <a:defRPr/>
            </a:pPr>
            <a:r>
              <a:rPr lang="en-US" sz="1400" baseline="0"/>
              <a:t> Rate of 2.70%</a:t>
            </a:r>
            <a:endParaRPr lang="en-US" sz="1400"/>
          </a:p>
        </c:rich>
      </c:tx>
      <c:layout>
        <c:manualLayout>
          <c:xMode val="edge"/>
          <c:yMode val="edge"/>
          <c:x val="0.20652106342150547"/>
          <c:y val="7.247142136689394E-3"/>
        </c:manualLayout>
      </c:layout>
      <c:spPr>
        <a:solidFill>
          <a:srgbClr val="FFFFCC"/>
        </a:solidFill>
        <a:ln>
          <a:solidFill>
            <a:schemeClr val="tx1"/>
          </a:solidFill>
        </a:ln>
      </c:spPr>
    </c:title>
    <c:plotArea>
      <c:layout>
        <c:manualLayout>
          <c:layoutTarget val="inner"/>
          <c:xMode val="edge"/>
          <c:yMode val="edge"/>
          <c:x val="0.14440571625155013"/>
          <c:y val="0.23606269038602909"/>
          <c:w val="0.80325351494882669"/>
          <c:h val="0.67077910457704903"/>
        </c:manualLayout>
      </c:layout>
      <c:barChart>
        <c:barDir val="col"/>
        <c:grouping val="clustered"/>
        <c:ser>
          <c:idx val="0"/>
          <c:order val="0"/>
          <c:tx>
            <c:v>Income Each Year</c:v>
          </c:tx>
          <c:spPr>
            <a:solidFill>
              <a:srgbClr val="009AD0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9.3747654822576524E-3"/>
                  <c:y val="-6.9440476619727952E-3"/>
                </c:manualLayout>
              </c:layout>
              <c:spPr>
                <a:solidFill>
                  <a:srgbClr val="FFEB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Val val="1"/>
            </c:dLbl>
            <c:dLbl>
              <c:idx val="9"/>
              <c:layout>
                <c:manualLayout>
                  <c:x val="0"/>
                  <c:y val="-5.6141401000526517E-2"/>
                </c:manualLayout>
              </c:layout>
              <c:tx>
                <c:rich>
                  <a:bodyPr/>
                  <a:lstStyle/>
                  <a:p>
                    <a:r>
                      <a:rPr lang="en-US" sz="1100">
                        <a:solidFill>
                          <a:sysClr val="windowText" lastClr="000000"/>
                        </a:solidFill>
                      </a:rPr>
                      <a:t>10th year :</a:t>
                    </a:r>
                  </a:p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$782 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6.0263831021720796E-3"/>
                  <c:y val="-8.803192512655078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in the last year of</a:t>
                    </a:r>
                    <a:r>
                      <a:rPr lang="en-US" sz="1200" baseline="0">
                        <a:solidFill>
                          <a:sysClr val="windowText" lastClr="000000"/>
                        </a:solidFill>
                      </a:rPr>
                      <a:t> the contract</a:t>
                    </a:r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, </a:t>
                    </a:r>
                    <a:r>
                      <a:rPr lang="en-US" sz="1400">
                        <a:solidFill>
                          <a:sysClr val="windowText" lastClr="000000"/>
                        </a:solidFill>
                      </a:rPr>
                      <a:t>your income is </a:t>
                    </a: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$594</a:t>
                    </a:r>
                  </a:p>
                </c:rich>
              </c:tx>
              <c:showVal val="1"/>
              <c:showCatName val="1"/>
            </c:dLbl>
            <c:delete val="1"/>
            <c:spPr>
              <a:solidFill>
                <a:srgbClr val="FFEB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600">
                    <a:solidFill>
                      <a:srgbClr val="660066"/>
                    </a:solidFill>
                  </a:defRPr>
                </a:pPr>
                <a:endParaRPr lang="en-US"/>
              </a:p>
            </c:txPr>
          </c:dLbls>
          <c:cat>
            <c:numRef>
              <c:f>Sheet1!$B$29:$B$48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Sheet1!$C$77:$C$96</c:f>
              <c:numCache>
                <c:formatCode>"$"#,##0_);[Red]\("$"#,##0\)</c:formatCode>
                <c:ptCount val="20"/>
                <c:pt idx="0">
                  <c:v>1000</c:v>
                </c:pt>
                <c:pt idx="1">
                  <c:v>973</c:v>
                </c:pt>
                <c:pt idx="2">
                  <c:v>946.72900000000004</c:v>
                </c:pt>
                <c:pt idx="3">
                  <c:v>921.16731700000003</c:v>
                </c:pt>
                <c:pt idx="4">
                  <c:v>896.29579944099999</c:v>
                </c:pt>
                <c:pt idx="5">
                  <c:v>872.09581285609295</c:v>
                </c:pt>
                <c:pt idx="6">
                  <c:v>848.54922590897843</c:v>
                </c:pt>
                <c:pt idx="7">
                  <c:v>825.63839680943602</c:v>
                </c:pt>
                <c:pt idx="8">
                  <c:v>803.34616009558124</c:v>
                </c:pt>
                <c:pt idx="9">
                  <c:v>781.65581377300055</c:v>
                </c:pt>
                <c:pt idx="10">
                  <c:v>760.55110680112955</c:v>
                </c:pt>
                <c:pt idx="11">
                  <c:v>740.01622691749901</c:v>
                </c:pt>
                <c:pt idx="12">
                  <c:v>720.03578879072654</c:v>
                </c:pt>
                <c:pt idx="13">
                  <c:v>700.59482249337691</c:v>
                </c:pt>
                <c:pt idx="14">
                  <c:v>681.67876228605576</c:v>
                </c:pt>
                <c:pt idx="15">
                  <c:v>663.2734357043322</c:v>
                </c:pt>
                <c:pt idx="16">
                  <c:v>645.36505294031519</c:v>
                </c:pt>
                <c:pt idx="17">
                  <c:v>627.94019651092663</c:v>
                </c:pt>
                <c:pt idx="18">
                  <c:v>610.98581120513165</c:v>
                </c:pt>
                <c:pt idx="19">
                  <c:v>594.48919430259309</c:v>
                </c:pt>
              </c:numCache>
            </c:numRef>
          </c:val>
        </c:ser>
        <c:dLbls>
          <c:showVal val="1"/>
        </c:dLbls>
        <c:axId val="65571840"/>
        <c:axId val="65586304"/>
      </c:barChart>
      <c:catAx>
        <c:axId val="6557184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8.1069824751003293E-3"/>
              <c:y val="0.9193652469257424"/>
            </c:manualLayout>
          </c:layout>
        </c:title>
        <c:numFmt formatCode="General" sourceLinked="1"/>
        <c:tickLblPos val="nextTo"/>
        <c:txPr>
          <a:bodyPr rot="0" vert="horz" anchor="ctr" anchorCtr="0"/>
          <a:lstStyle/>
          <a:p>
            <a:pPr>
              <a:defRPr sz="1050" b="1"/>
            </a:pPr>
            <a:endParaRPr lang="en-US"/>
          </a:p>
        </c:txPr>
        <c:crossAx val="65586304"/>
        <c:crosses val="autoZero"/>
        <c:auto val="1"/>
        <c:lblAlgn val="ctr"/>
        <c:lblOffset val="100"/>
        <c:tickLblSkip val="5"/>
        <c:tickMarkSkip val="5"/>
      </c:catAx>
      <c:valAx>
        <c:axId val="65586304"/>
        <c:scaling>
          <c:orientation val="minMax"/>
          <c:max val="12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&quot;$&quot;#,##0_);[Red]\(&quot;$&quot;#,##0\)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65571840"/>
        <c:crosses val="autoZero"/>
        <c:crossBetween val="between"/>
        <c:majorUnit val="100"/>
      </c:valAx>
    </c:plotArea>
    <c:plotVisOnly val="1"/>
  </c:chart>
  <c:spPr>
    <a:ln w="19050"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Income Each Year</a:t>
            </a:r>
          </a:p>
          <a:p>
            <a:pPr>
              <a:defRPr/>
            </a:pPr>
            <a:r>
              <a:rPr lang="en-US" sz="1400"/>
              <a:t> from Green Electricity</a:t>
            </a:r>
          </a:p>
          <a:p>
            <a:pPr>
              <a:defRPr/>
            </a:pPr>
            <a:r>
              <a:rPr lang="en-US" sz="1400"/>
              <a:t>adjusted for Av. Annual</a:t>
            </a:r>
            <a:r>
              <a:rPr lang="en-US" sz="1400" baseline="0"/>
              <a:t> Inflation</a:t>
            </a:r>
          </a:p>
          <a:p>
            <a:pPr>
              <a:defRPr/>
            </a:pPr>
            <a:r>
              <a:rPr lang="en-US" sz="1400" baseline="0"/>
              <a:t> Rate of 3.22%</a:t>
            </a:r>
            <a:endParaRPr lang="en-US" sz="1400"/>
          </a:p>
        </c:rich>
      </c:tx>
      <c:layout>
        <c:manualLayout>
          <c:xMode val="edge"/>
          <c:yMode val="edge"/>
          <c:x val="0.22078168347974059"/>
          <c:y val="7.8940126508788091E-4"/>
        </c:manualLayout>
      </c:layout>
      <c:spPr>
        <a:solidFill>
          <a:srgbClr val="FFFFCC"/>
        </a:solidFill>
        <a:ln>
          <a:solidFill>
            <a:sysClr val="windowText" lastClr="000000"/>
          </a:solidFill>
        </a:ln>
      </c:spPr>
    </c:title>
    <c:plotArea>
      <c:layout>
        <c:manualLayout>
          <c:layoutTarget val="inner"/>
          <c:xMode val="edge"/>
          <c:yMode val="edge"/>
          <c:x val="0.14440571625155013"/>
          <c:y val="0.23606269038602903"/>
          <c:w val="0.80325351494882669"/>
          <c:h val="0.67973037605589359"/>
        </c:manualLayout>
      </c:layout>
      <c:barChart>
        <c:barDir val="col"/>
        <c:grouping val="clustered"/>
        <c:ser>
          <c:idx val="0"/>
          <c:order val="0"/>
          <c:tx>
            <c:v>Income Each Year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9.3747654822576524E-3"/>
                  <c:y val="-6.9440476619727935E-3"/>
                </c:manualLayout>
              </c:layout>
              <c:spPr>
                <a:solidFill>
                  <a:srgbClr val="FFEB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Val val="1"/>
            </c:dLbl>
            <c:dLbl>
              <c:idx val="9"/>
              <c:layout>
                <c:manualLayout>
                  <c:x val="-2.8740626089003478E-3"/>
                  <c:y val="-6.011824552325400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0" i="0" u="none" strike="noStrike" baseline="0">
                        <a:solidFill>
                          <a:sysClr val="windowText" lastClr="000000"/>
                        </a:solidFill>
                      </a:rPr>
                      <a:t>10th year :  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$745 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0"/>
                  <c:y val="-0.10187744484634448"/>
                </c:manualLayout>
              </c:layout>
              <c:tx>
                <c:rich>
                  <a:bodyPr/>
                  <a:lstStyle/>
                  <a:p>
                    <a:r>
                      <a:rPr lang="en-US" sz="1100">
                        <a:solidFill>
                          <a:sysClr val="windowText" lastClr="000000"/>
                        </a:solidFill>
                      </a:rPr>
                      <a:t>in the last year of</a:t>
                    </a:r>
                    <a:r>
                      <a:rPr lang="en-US" sz="1100" baseline="0">
                        <a:solidFill>
                          <a:sysClr val="windowText" lastClr="000000"/>
                        </a:solidFill>
                      </a:rPr>
                      <a:t> the contract</a:t>
                    </a:r>
                    <a:r>
                      <a:rPr lang="en-US" sz="1100">
                        <a:solidFill>
                          <a:sysClr val="windowText" lastClr="000000"/>
                        </a:solidFill>
                      </a:rPr>
                      <a:t>, your income is </a:t>
                    </a:r>
                  </a:p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$537 </a:t>
                    </a:r>
                  </a:p>
                </c:rich>
              </c:tx>
              <c:showVal val="1"/>
              <c:showCatName val="1"/>
            </c:dLbl>
            <c:delete val="1"/>
            <c:spPr>
              <a:solidFill>
                <a:srgbClr val="FFEB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600">
                    <a:solidFill>
                      <a:srgbClr val="660066"/>
                    </a:solidFill>
                  </a:defRPr>
                </a:pPr>
                <a:endParaRPr lang="en-US"/>
              </a:p>
            </c:txPr>
          </c:dLbls>
          <c:cat>
            <c:numRef>
              <c:f>Sheet1!$B$29:$B$48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Sheet1!$C$29:$C$48</c:f>
              <c:numCache>
                <c:formatCode>"$"#,##0_);[Red]\("$"#,##0\)</c:formatCode>
                <c:ptCount val="20"/>
                <c:pt idx="0">
                  <c:v>1000</c:v>
                </c:pt>
                <c:pt idx="1">
                  <c:v>967.8</c:v>
                </c:pt>
                <c:pt idx="2">
                  <c:v>936.63684000000001</c:v>
                </c:pt>
                <c:pt idx="3">
                  <c:v>906.47713375199999</c:v>
                </c:pt>
                <c:pt idx="4">
                  <c:v>877.28857004518557</c:v>
                </c:pt>
                <c:pt idx="5">
                  <c:v>849.03987808973056</c:v>
                </c:pt>
                <c:pt idx="6">
                  <c:v>821.70079401524129</c:v>
                </c:pt>
                <c:pt idx="7">
                  <c:v>795.24202844795047</c:v>
                </c:pt>
                <c:pt idx="8">
                  <c:v>769.63523513192649</c:v>
                </c:pt>
                <c:pt idx="9">
                  <c:v>744.85298056067847</c:v>
                </c:pt>
                <c:pt idx="10">
                  <c:v>720.86871458662461</c:v>
                </c:pt>
                <c:pt idx="11">
                  <c:v>697.65674197693534</c:v>
                </c:pt>
                <c:pt idx="12">
                  <c:v>675.19219488527801</c:v>
                </c:pt>
                <c:pt idx="13">
                  <c:v>653.45100620997209</c:v>
                </c:pt>
                <c:pt idx="14">
                  <c:v>632.40988381001102</c:v>
                </c:pt>
                <c:pt idx="15">
                  <c:v>612.04628555132865</c:v>
                </c:pt>
                <c:pt idx="16">
                  <c:v>592.33839515657587</c:v>
                </c:pt>
                <c:pt idx="17">
                  <c:v>573.26509883253414</c:v>
                </c:pt>
                <c:pt idx="18">
                  <c:v>554.8059626501265</c:v>
                </c:pt>
                <c:pt idx="19">
                  <c:v>536.94121065279239</c:v>
                </c:pt>
              </c:numCache>
            </c:numRef>
          </c:val>
        </c:ser>
        <c:dLbls>
          <c:showVal val="1"/>
        </c:dLbls>
        <c:axId val="76266880"/>
        <c:axId val="65807872"/>
      </c:barChart>
      <c:catAx>
        <c:axId val="76266880"/>
        <c:scaling>
          <c:orientation val="minMax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>
            <c:manualLayout>
              <c:xMode val="edge"/>
              <c:yMode val="edge"/>
              <c:x val="5.2149946370141061E-3"/>
              <c:y val="0.9252588694745969"/>
            </c:manualLayout>
          </c:layout>
        </c:title>
        <c:numFmt formatCode="General" sourceLinked="1"/>
        <c:tickLblPos val="nextTo"/>
        <c:txPr>
          <a:bodyPr rot="0" vert="horz" anchor="ctr" anchorCtr="0"/>
          <a:lstStyle/>
          <a:p>
            <a:pPr>
              <a:defRPr sz="1050" b="1"/>
            </a:pPr>
            <a:endParaRPr lang="en-US"/>
          </a:p>
        </c:txPr>
        <c:crossAx val="65807872"/>
        <c:crosses val="autoZero"/>
        <c:auto val="1"/>
        <c:lblAlgn val="ctr"/>
        <c:lblOffset val="100"/>
        <c:tickLblSkip val="5"/>
        <c:tickMarkSkip val="5"/>
      </c:catAx>
      <c:valAx>
        <c:axId val="65807872"/>
        <c:scaling>
          <c:orientation val="minMax"/>
          <c:max val="12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&quot;$&quot;#,##0_);[Red]\(&quot;$&quot;#,##0\)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76266880"/>
        <c:crosses val="autoZero"/>
        <c:crossBetween val="between"/>
        <c:majorUnit val="100"/>
      </c:valAx>
    </c:plotArea>
    <c:plotVisOnly val="1"/>
  </c:chart>
  <c:spPr>
    <a:ln w="19050">
      <a:solidFill>
        <a:sysClr val="windowText" lastClr="000000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</xdr:colOff>
      <xdr:row>75</xdr:row>
      <xdr:rowOff>285753</xdr:rowOff>
    </xdr:from>
    <xdr:to>
      <xdr:col>7</xdr:col>
      <xdr:colOff>22765</xdr:colOff>
      <xdr:row>94</xdr:row>
      <xdr:rowOff>55565</xdr:rowOff>
    </xdr:to>
    <xdr:grpSp>
      <xdr:nvGrpSpPr>
        <xdr:cNvPr id="16" name="Group 15"/>
        <xdr:cNvGrpSpPr/>
      </xdr:nvGrpSpPr>
      <xdr:grpSpPr>
        <a:xfrm>
          <a:off x="3208337" y="26701753"/>
          <a:ext cx="4418553" cy="3905250"/>
          <a:chOff x="3208337" y="26701753"/>
          <a:chExt cx="4418553" cy="3905250"/>
        </a:xfrm>
      </xdr:grpSpPr>
      <xdr:grpSp>
        <xdr:nvGrpSpPr>
          <xdr:cNvPr id="5" name="Group 4"/>
          <xdr:cNvGrpSpPr/>
        </xdr:nvGrpSpPr>
        <xdr:grpSpPr>
          <a:xfrm>
            <a:off x="3208337" y="26701753"/>
            <a:ext cx="4418553" cy="3905250"/>
            <a:chOff x="3063875" y="16557626"/>
            <a:chExt cx="4240753" cy="3785243"/>
          </a:xfrm>
        </xdr:grpSpPr>
        <xdr:graphicFrame macro="">
          <xdr:nvGraphicFramePr>
            <xdr:cNvPr id="6" name="Chart 5"/>
            <xdr:cNvGraphicFramePr/>
          </xdr:nvGraphicFramePr>
          <xdr:xfrm>
            <a:off x="3063875" y="16557626"/>
            <a:ext cx="4214811" cy="375355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/>
            <xdr:cNvSpPr txBox="1"/>
          </xdr:nvSpPr>
          <xdr:spPr>
            <a:xfrm>
              <a:off x="6686744" y="19971108"/>
              <a:ext cx="617884" cy="37176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vert="horz" wrap="square" rtlCol="0" anchor="t"/>
            <a:lstStyle/>
            <a:p>
              <a:pPr algn="ctr"/>
              <a:r>
                <a:rPr lang="en-US" sz="1050" b="1"/>
                <a:t>2038 </a:t>
              </a:r>
            </a:p>
            <a:p>
              <a:pPr algn="ctr"/>
              <a:r>
                <a:rPr lang="en-US" sz="800" b="1">
                  <a:latin typeface="Arial Narrow" pitchFamily="34" charset="0"/>
                </a:rPr>
                <a:t>(last year)</a:t>
              </a:r>
            </a:p>
          </xdr:txBody>
        </xdr:sp>
      </xdr:grpSp>
      <xdr:cxnSp macro="">
        <xdr:nvCxnSpPr>
          <xdr:cNvPr id="10" name="Straight Arrow Connector 9"/>
          <xdr:cNvCxnSpPr/>
        </xdr:nvCxnSpPr>
        <xdr:spPr>
          <a:xfrm>
            <a:off x="5476051" y="28266159"/>
            <a:ext cx="40409" cy="216477"/>
          </a:xfrm>
          <a:prstGeom prst="straightConnector1">
            <a:avLst/>
          </a:prstGeom>
          <a:ln w="31750">
            <a:solidFill>
              <a:srgbClr val="FF00FF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571498</xdr:colOff>
      <xdr:row>1</xdr:row>
      <xdr:rowOff>55563</xdr:rowOff>
    </xdr:from>
    <xdr:to>
      <xdr:col>6</xdr:col>
      <xdr:colOff>1057356</xdr:colOff>
      <xdr:row>1</xdr:row>
      <xdr:rowOff>741260</xdr:rowOff>
    </xdr:to>
    <xdr:pic>
      <xdr:nvPicPr>
        <xdr:cNvPr id="12" name="WPht3-mqyimgimage" descr="https://static.wixstatic.com/media/5b354f_d79d19df49844964bd5bc4ed31514ac0.png/v1/fill/w_68,h_90,al_c,usm_0.66_1.00_0.01/5b354f_d79d19df49844964bd5bc4ed31514ac0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3061" y="111126"/>
          <a:ext cx="577298" cy="75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</xdr:colOff>
      <xdr:row>27</xdr:row>
      <xdr:rowOff>731839</xdr:rowOff>
    </xdr:from>
    <xdr:to>
      <xdr:col>0</xdr:col>
      <xdr:colOff>508000</xdr:colOff>
      <xdr:row>29</xdr:row>
      <xdr:rowOff>158983</xdr:rowOff>
    </xdr:to>
    <xdr:pic>
      <xdr:nvPicPr>
        <xdr:cNvPr id="13" name="WPht3-mqyimgimage" descr="https://static.wixstatic.com/media/5b354f_d79d19df49844964bd5bc4ed31514ac0.png/v1/fill/w_68,h_90,al_c,usm_0.66_1.00_0.01/5b354f_d79d19df49844964bd5bc4ed31514ac0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75" y="10383839"/>
          <a:ext cx="492125" cy="593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796934</xdr:rowOff>
    </xdr:from>
    <xdr:to>
      <xdr:col>0</xdr:col>
      <xdr:colOff>468313</xdr:colOff>
      <xdr:row>77</xdr:row>
      <xdr:rowOff>170229</xdr:rowOff>
    </xdr:to>
    <xdr:pic>
      <xdr:nvPicPr>
        <xdr:cNvPr id="14" name="WPht3-mqyimgimage" descr="https://static.wixstatic.com/media/5b354f_d79d19df49844964bd5bc4ed31514ac0.png/v1/fill/w_68,h_90,al_c,usm_0.66_1.00_0.01/5b354f_d79d19df49844964bd5bc4ed31514ac0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609434"/>
          <a:ext cx="468313" cy="540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47626</xdr:colOff>
      <xdr:row>4</xdr:row>
      <xdr:rowOff>105515</xdr:rowOff>
    </xdr:from>
    <xdr:to>
      <xdr:col>7</xdr:col>
      <xdr:colOff>8788</xdr:colOff>
      <xdr:row>46</xdr:row>
      <xdr:rowOff>7939</xdr:rowOff>
    </xdr:to>
    <xdr:grpSp>
      <xdr:nvGrpSpPr>
        <xdr:cNvPr id="15" name="Group 14"/>
        <xdr:cNvGrpSpPr/>
      </xdr:nvGrpSpPr>
      <xdr:grpSpPr>
        <a:xfrm>
          <a:off x="3190876" y="1812078"/>
          <a:ext cx="4422037" cy="12229361"/>
          <a:chOff x="3190876" y="1812078"/>
          <a:chExt cx="4422037" cy="12229361"/>
        </a:xfrm>
      </xdr:grpSpPr>
      <xdr:grpSp>
        <xdr:nvGrpSpPr>
          <xdr:cNvPr id="4" name="Group 3"/>
          <xdr:cNvGrpSpPr/>
        </xdr:nvGrpSpPr>
        <xdr:grpSpPr>
          <a:xfrm>
            <a:off x="3190876" y="1812078"/>
            <a:ext cx="4419180" cy="12181399"/>
            <a:chOff x="-1412875" y="-84626"/>
            <a:chExt cx="4214811" cy="11624872"/>
          </a:xfrm>
        </xdr:grpSpPr>
        <xdr:graphicFrame macro="">
          <xdr:nvGraphicFramePr>
            <xdr:cNvPr id="2" name="Chart 1"/>
            <xdr:cNvGraphicFramePr/>
          </xdr:nvGraphicFramePr>
          <xdr:xfrm>
            <a:off x="-1412875" y="7715262"/>
            <a:ext cx="4214811" cy="38249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3" name="TextBox 2"/>
            <xdr:cNvSpPr txBox="1"/>
          </xdr:nvSpPr>
          <xdr:spPr>
            <a:xfrm>
              <a:off x="-607770" y="-84626"/>
              <a:ext cx="47329" cy="3594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vert="horz" wrap="square" rtlCol="0" anchor="t"/>
            <a:lstStyle/>
            <a:p>
              <a:pPr algn="ctr"/>
              <a:r>
                <a:rPr lang="en-US" sz="1050" b="1"/>
                <a:t>2038 </a:t>
              </a:r>
            </a:p>
            <a:p>
              <a:pPr algn="ctr"/>
              <a:r>
                <a:rPr lang="en-US" sz="800" b="1">
                  <a:latin typeface="Arial Narrow" pitchFamily="34" charset="0"/>
                </a:rPr>
                <a:t>(last year)</a:t>
              </a:r>
            </a:p>
          </xdr:txBody>
        </xdr:sp>
      </xdr:grpSp>
      <xdr:sp macro="" textlink="">
        <xdr:nvSpPr>
          <xdr:cNvPr id="17" name="TextBox 16"/>
          <xdr:cNvSpPr txBox="1"/>
        </xdr:nvSpPr>
        <xdr:spPr>
          <a:xfrm>
            <a:off x="6969123" y="13660443"/>
            <a:ext cx="643790" cy="3809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horz" wrap="square" rtlCol="0" anchor="t"/>
          <a:lstStyle/>
          <a:p>
            <a:pPr algn="ctr"/>
            <a:r>
              <a:rPr lang="en-US" sz="1050" b="1"/>
              <a:t>2038 </a:t>
            </a:r>
          </a:p>
          <a:p>
            <a:pPr algn="ctr"/>
            <a:r>
              <a:rPr lang="en-US" sz="800" b="1">
                <a:latin typeface="Arial Narrow" pitchFamily="34" charset="0"/>
              </a:rPr>
              <a:t>(last year)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0.91882</cdr:x>
      <cdr:y>0.46178</cdr:y>
    </cdr:from>
    <cdr:to>
      <cdr:x>0.93012</cdr:x>
      <cdr:y>0.55905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4035019" y="1788267"/>
          <a:ext cx="49624" cy="376684"/>
        </a:xfrm>
        <a:prstGeom xmlns:a="http://schemas.openxmlformats.org/drawingml/2006/main" prst="straightConnector1">
          <a:avLst/>
        </a:prstGeom>
        <a:ln xmlns:a="http://schemas.openxmlformats.org/drawingml/2006/main" w="66675">
          <a:solidFill>
            <a:srgbClr val="FF00F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0.91337</cdr:x>
      <cdr:y>0.48754</cdr:y>
    </cdr:from>
    <cdr:to>
      <cdr:x>0.92467</cdr:x>
      <cdr:y>0.59962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4036346" y="1954123"/>
          <a:ext cx="49937" cy="449228"/>
        </a:xfrm>
        <a:prstGeom xmlns:a="http://schemas.openxmlformats.org/drawingml/2006/main" prst="straightConnector1">
          <a:avLst/>
        </a:prstGeom>
        <a:ln xmlns:a="http://schemas.openxmlformats.org/drawingml/2006/main" w="69850">
          <a:solidFill>
            <a:srgbClr val="FF00F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0.51801</cdr:x>
      <cdr:y>0.42204</cdr:y>
    </cdr:from>
    <cdr:to>
      <cdr:x>0.52885</cdr:x>
      <cdr:y>0.49133</cdr:y>
    </cdr:to>
    <cdr:sp macro="" textlink="">
      <cdr:nvSpPr>
        <cdr:cNvPr id="4" name="Straight Arrow Connector 3"/>
        <cdr:cNvSpPr/>
      </cdr:nvSpPr>
      <cdr:spPr>
        <a:xfrm xmlns:a="http://schemas.openxmlformats.org/drawingml/2006/main">
          <a:off x="2289179" y="1691573"/>
          <a:ext cx="47904" cy="277721"/>
        </a:xfrm>
        <a:prstGeom xmlns:a="http://schemas.openxmlformats.org/drawingml/2006/main" prst="straightConnector1">
          <a:avLst/>
        </a:prstGeom>
        <a:ln xmlns:a="http://schemas.openxmlformats.org/drawingml/2006/main" w="34925">
          <a:solidFill>
            <a:srgbClr val="FF00FF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tynt.com/b/rf?id=arwjQmCEqr4l6Cadbi-bnq&amp;u=Investoped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topLeftCell="A16" zoomScale="80" zoomScaleNormal="80" workbookViewId="0">
      <selection activeCell="J18" sqref="J18"/>
    </sheetView>
  </sheetViews>
  <sheetFormatPr defaultRowHeight="17"/>
  <cols>
    <col min="1" max="1" width="9.06640625" style="1"/>
    <col min="2" max="2" width="11.73046875" style="1" customWidth="1"/>
    <col min="3" max="3" width="12.19921875" style="1" customWidth="1"/>
    <col min="4" max="4" width="11.06640625" style="1" customWidth="1"/>
    <col min="5" max="5" width="9.06640625" style="1"/>
    <col min="6" max="6" width="14.06640625" style="1" customWidth="1"/>
    <col min="7" max="7" width="12.59765625" style="1" customWidth="1"/>
    <col min="8" max="8" width="0.265625" style="1" customWidth="1"/>
    <col min="9" max="9" width="0.3984375" style="1" customWidth="1"/>
    <col min="10" max="10" width="10.73046875" style="1" customWidth="1"/>
    <col min="11" max="11" width="15.265625" style="1" customWidth="1"/>
    <col min="12" max="12" width="10.73046875" style="1" customWidth="1"/>
    <col min="13" max="16384" width="9.06640625" style="1"/>
  </cols>
  <sheetData>
    <row r="1" spans="1:8" ht="4.5" customHeight="1" thickBot="1"/>
    <row r="2" spans="1:8" s="17" customFormat="1" ht="60.5" customHeight="1" thickTop="1" thickBot="1">
      <c r="A2" s="82"/>
      <c r="B2" s="263" t="s">
        <v>45</v>
      </c>
      <c r="C2" s="263"/>
      <c r="D2" s="263"/>
      <c r="E2" s="263"/>
      <c r="F2" s="263"/>
      <c r="G2" s="83"/>
    </row>
    <row r="3" spans="1:8" s="17" customFormat="1" ht="36" customHeight="1" thickTop="1" thickBot="1">
      <c r="A3" s="267" t="s">
        <v>46</v>
      </c>
      <c r="B3" s="268"/>
      <c r="C3" s="268"/>
      <c r="D3" s="268"/>
      <c r="E3" s="268"/>
      <c r="F3" s="268"/>
      <c r="G3" s="269"/>
    </row>
    <row r="4" spans="1:8" s="17" customFormat="1" ht="33" customHeight="1" thickTop="1" thickBot="1">
      <c r="A4" s="276" t="s">
        <v>44</v>
      </c>
      <c r="B4" s="277"/>
      <c r="C4" s="277"/>
      <c r="D4" s="277"/>
      <c r="E4" s="277"/>
      <c r="F4" s="277"/>
      <c r="G4" s="278"/>
    </row>
    <row r="5" spans="1:8" ht="10" customHeight="1" thickTop="1" thickBot="1">
      <c r="A5" s="38"/>
      <c r="B5" s="38"/>
      <c r="C5" s="38"/>
      <c r="D5" s="38"/>
      <c r="E5" s="38"/>
      <c r="F5" s="38"/>
      <c r="G5" s="38"/>
    </row>
    <row r="6" spans="1:8" s="17" customFormat="1" ht="24" customHeight="1" thickTop="1" thickBot="1">
      <c r="A6" s="279" t="s">
        <v>13</v>
      </c>
      <c r="B6" s="280"/>
      <c r="C6" s="280"/>
      <c r="D6" s="280"/>
      <c r="E6" s="280"/>
      <c r="F6" s="280"/>
      <c r="G6" s="281"/>
    </row>
    <row r="7" spans="1:8" s="17" customFormat="1" ht="65.5" customHeight="1" thickTop="1" thickBot="1">
      <c r="A7" s="273" t="s">
        <v>12</v>
      </c>
      <c r="B7" s="274"/>
      <c r="C7" s="275" t="s">
        <v>0</v>
      </c>
      <c r="D7" s="275"/>
      <c r="E7" s="134" t="s">
        <v>3</v>
      </c>
      <c r="F7" s="282" t="s">
        <v>60</v>
      </c>
      <c r="G7" s="274"/>
      <c r="H7" s="44"/>
    </row>
    <row r="8" spans="1:8" s="17" customFormat="1" ht="81.5" customHeight="1" thickTop="1" thickBot="1">
      <c r="A8" s="189"/>
      <c r="B8" s="190"/>
      <c r="C8" s="283" t="s">
        <v>59</v>
      </c>
      <c r="D8" s="284"/>
      <c r="E8" s="285"/>
      <c r="F8" s="190"/>
      <c r="G8" s="191"/>
      <c r="H8" s="45"/>
    </row>
    <row r="9" spans="1:8" s="17" customFormat="1" ht="10.5" customHeight="1" thickTop="1">
      <c r="A9" s="39"/>
      <c r="B9" s="40"/>
      <c r="C9" s="41"/>
      <c r="D9" s="41"/>
      <c r="E9" s="40"/>
      <c r="F9" s="42"/>
      <c r="G9" s="43"/>
    </row>
    <row r="10" spans="1:8" s="17" customFormat="1" ht="2.5" customHeight="1" thickBot="1">
      <c r="A10" s="50"/>
      <c r="B10" s="51"/>
      <c r="C10" s="52"/>
      <c r="D10" s="52"/>
      <c r="E10" s="51"/>
      <c r="F10" s="53"/>
      <c r="G10" s="54"/>
    </row>
    <row r="11" spans="1:8" ht="20.5" customHeight="1" thickTop="1">
      <c r="A11" s="270" t="s">
        <v>15</v>
      </c>
      <c r="B11" s="271"/>
      <c r="C11" s="271"/>
      <c r="D11" s="271"/>
      <c r="E11" s="271"/>
      <c r="F11" s="271"/>
      <c r="G11" s="272"/>
    </row>
    <row r="12" spans="1:8" s="49" customFormat="1" ht="20.5" customHeight="1" thickBot="1">
      <c r="A12" s="264" t="s">
        <v>80</v>
      </c>
      <c r="B12" s="265"/>
      <c r="C12" s="265"/>
      <c r="D12" s="265"/>
      <c r="E12" s="265"/>
      <c r="F12" s="265"/>
      <c r="G12" s="266"/>
    </row>
    <row r="13" spans="1:8" s="17" customFormat="1" ht="99" customHeight="1" thickTop="1" thickBot="1">
      <c r="A13" s="78" t="s">
        <v>32</v>
      </c>
      <c r="B13" s="79" t="s">
        <v>37</v>
      </c>
      <c r="C13" s="79" t="s">
        <v>6</v>
      </c>
      <c r="D13" s="79" t="s">
        <v>34</v>
      </c>
      <c r="E13" s="194" t="s">
        <v>7</v>
      </c>
      <c r="F13" s="198" t="s">
        <v>35</v>
      </c>
      <c r="G13" s="80" t="s">
        <v>11</v>
      </c>
    </row>
    <row r="14" spans="1:8" s="17" customFormat="1" ht="10" customHeight="1" thickTop="1" thickBot="1">
      <c r="A14" s="170"/>
      <c r="B14" s="127"/>
      <c r="C14" s="127"/>
      <c r="D14" s="128"/>
      <c r="E14" s="126"/>
      <c r="F14" s="126"/>
      <c r="G14" s="172"/>
    </row>
    <row r="15" spans="1:8" s="17" customFormat="1" ht="32.5" customHeight="1" thickTop="1">
      <c r="A15" s="171"/>
      <c r="B15" s="286" t="s">
        <v>61</v>
      </c>
      <c r="C15" s="287"/>
      <c r="D15" s="287"/>
      <c r="E15" s="287"/>
      <c r="F15" s="288"/>
      <c r="G15" s="173"/>
    </row>
    <row r="16" spans="1:8" s="17" customFormat="1" ht="14.5" customHeight="1">
      <c r="A16" s="171"/>
      <c r="B16" s="289" t="s">
        <v>36</v>
      </c>
      <c r="C16" s="290"/>
      <c r="D16" s="290"/>
      <c r="E16" s="290"/>
      <c r="F16" s="291"/>
      <c r="G16" s="173"/>
    </row>
    <row r="17" spans="1:7" s="17" customFormat="1" ht="3" customHeight="1">
      <c r="A17" s="131"/>
      <c r="B17" s="135"/>
      <c r="C17" s="136"/>
      <c r="D17" s="137"/>
      <c r="E17" s="136"/>
      <c r="F17" s="138"/>
      <c r="G17" s="129"/>
    </row>
    <row r="18" spans="1:7" s="169" customFormat="1" ht="64" customHeight="1">
      <c r="A18" s="302" t="s">
        <v>58</v>
      </c>
      <c r="B18" s="303"/>
      <c r="C18" s="303"/>
      <c r="D18" s="167" t="s">
        <v>33</v>
      </c>
      <c r="E18" s="167" t="s">
        <v>67</v>
      </c>
      <c r="F18" s="167" t="s">
        <v>68</v>
      </c>
      <c r="G18" s="168" t="s">
        <v>66</v>
      </c>
    </row>
    <row r="19" spans="1:7" s="17" customFormat="1" ht="5" customHeight="1">
      <c r="A19" s="131"/>
      <c r="B19" s="132"/>
      <c r="C19" s="133"/>
      <c r="D19" s="133"/>
      <c r="E19" s="133"/>
      <c r="F19" s="130"/>
      <c r="G19" s="130"/>
    </row>
    <row r="20" spans="1:7" s="17" customFormat="1" ht="31" customHeight="1" thickBot="1">
      <c r="A20" s="296" t="s">
        <v>65</v>
      </c>
      <c r="B20" s="297"/>
      <c r="C20" s="297"/>
      <c r="D20" s="139" t="s">
        <v>29</v>
      </c>
      <c r="E20" s="140">
        <v>20000</v>
      </c>
      <c r="F20" s="140">
        <v>8800</v>
      </c>
      <c r="G20" s="343">
        <f>((C53 - D62) / D62) / 20</f>
        <v>3.9285714285714285E-2</v>
      </c>
    </row>
    <row r="21" spans="1:7" s="17" customFormat="1" ht="36.5" customHeight="1">
      <c r="A21" s="298" t="s">
        <v>47</v>
      </c>
      <c r="B21" s="299"/>
      <c r="C21" s="299"/>
      <c r="D21" s="163" t="s">
        <v>88</v>
      </c>
      <c r="E21" s="164">
        <f>C98</f>
        <v>15613.407923836176</v>
      </c>
      <c r="F21" s="164">
        <f>D112</f>
        <v>4413.4079238361755</v>
      </c>
      <c r="G21" s="344">
        <f>D115</f>
        <v>1.9702713945697212E-2</v>
      </c>
    </row>
    <row r="22" spans="1:7" s="17" customFormat="1" ht="37" customHeight="1" thickBot="1">
      <c r="A22" s="300"/>
      <c r="B22" s="301"/>
      <c r="C22" s="301"/>
      <c r="D22" s="165" t="s">
        <v>57</v>
      </c>
      <c r="E22" s="166">
        <f>C50</f>
        <v>14917.648954354891</v>
      </c>
      <c r="F22" s="166">
        <f>D64</f>
        <v>3717.6489543548905</v>
      </c>
      <c r="G22" s="345">
        <f>D67</f>
        <v>1.6596647117655759E-2</v>
      </c>
    </row>
    <row r="23" spans="1:7" ht="2" customHeight="1" thickTop="1" thickBot="1">
      <c r="A23" s="55"/>
      <c r="B23" s="56"/>
      <c r="C23" s="56"/>
      <c r="D23" s="56"/>
      <c r="E23" s="56"/>
      <c r="F23" s="57"/>
      <c r="G23" s="58"/>
    </row>
    <row r="24" spans="1:7" ht="25" customHeight="1" thickTop="1">
      <c r="A24" s="340" t="s">
        <v>91</v>
      </c>
      <c r="B24" s="341"/>
      <c r="C24" s="341"/>
      <c r="D24" s="341"/>
      <c r="E24" s="341"/>
      <c r="F24" s="341"/>
      <c r="G24" s="342">
        <v>3.2199999999999999E-2</v>
      </c>
    </row>
    <row r="25" spans="1:7" s="2" customFormat="1" ht="25.5" customHeight="1">
      <c r="A25" s="185"/>
      <c r="B25" s="304" t="s">
        <v>70</v>
      </c>
      <c r="C25" s="305"/>
      <c r="D25" s="305"/>
      <c r="E25" s="305"/>
      <c r="F25" s="306"/>
      <c r="G25" s="186"/>
    </row>
    <row r="26" spans="1:7" ht="24" customHeight="1">
      <c r="A26" s="307" t="s">
        <v>83</v>
      </c>
      <c r="B26" s="308"/>
      <c r="C26" s="308"/>
      <c r="D26" s="308"/>
      <c r="E26" s="308"/>
      <c r="F26" s="308"/>
      <c r="G26" s="309"/>
    </row>
    <row r="27" spans="1:7" ht="2" customHeight="1">
      <c r="A27" s="5"/>
      <c r="B27" s="6"/>
      <c r="C27" s="6"/>
      <c r="D27" s="6"/>
      <c r="E27" s="6"/>
      <c r="F27" s="6"/>
      <c r="G27" s="7"/>
    </row>
    <row r="28" spans="1:7" s="72" customFormat="1" ht="78" customHeight="1">
      <c r="A28" s="67" t="s">
        <v>1</v>
      </c>
      <c r="B28" s="68" t="s">
        <v>8</v>
      </c>
      <c r="C28" s="69" t="s">
        <v>56</v>
      </c>
      <c r="D28" s="70"/>
      <c r="E28" s="70"/>
      <c r="F28" s="70"/>
      <c r="G28" s="71"/>
    </row>
    <row r="29" spans="1:7" s="17" customFormat="1" ht="14" customHeight="1">
      <c r="A29" s="14">
        <v>1</v>
      </c>
      <c r="B29" s="30">
        <v>2019</v>
      </c>
      <c r="C29" s="73">
        <v>1000</v>
      </c>
      <c r="D29" s="15"/>
      <c r="E29" s="15"/>
      <c r="F29" s="15"/>
      <c r="G29" s="16"/>
    </row>
    <row r="30" spans="1:7" s="17" customFormat="1" ht="14" customHeight="1">
      <c r="A30" s="14">
        <v>2</v>
      </c>
      <c r="B30" s="30">
        <f>B29 +1</f>
        <v>2020</v>
      </c>
      <c r="C30" s="73">
        <f>C29-(C29*3.22%)</f>
        <v>967.8</v>
      </c>
      <c r="D30" s="15"/>
      <c r="E30" s="15"/>
      <c r="F30" s="15"/>
      <c r="G30" s="16"/>
    </row>
    <row r="31" spans="1:7" s="17" customFormat="1" ht="14" customHeight="1">
      <c r="A31" s="14">
        <v>3</v>
      </c>
      <c r="B31" s="30">
        <f t="shared" ref="B31:B47" si="0">B30 +1</f>
        <v>2021</v>
      </c>
      <c r="C31" s="73">
        <f t="shared" ref="C31:C48" si="1">C30-(C30*3.22%)</f>
        <v>936.63684000000001</v>
      </c>
      <c r="D31" s="15"/>
      <c r="E31" s="15"/>
      <c r="F31" s="15"/>
      <c r="G31" s="16"/>
    </row>
    <row r="32" spans="1:7" s="17" customFormat="1" ht="14" customHeight="1">
      <c r="A32" s="14">
        <v>4</v>
      </c>
      <c r="B32" s="30">
        <f t="shared" si="0"/>
        <v>2022</v>
      </c>
      <c r="C32" s="73">
        <f t="shared" si="1"/>
        <v>906.47713375199999</v>
      </c>
      <c r="D32" s="15"/>
      <c r="E32" s="15"/>
      <c r="F32" s="15"/>
      <c r="G32" s="16"/>
    </row>
    <row r="33" spans="1:11" s="17" customFormat="1" ht="14" customHeight="1">
      <c r="A33" s="14">
        <v>5</v>
      </c>
      <c r="B33" s="30">
        <f t="shared" si="0"/>
        <v>2023</v>
      </c>
      <c r="C33" s="73">
        <f t="shared" si="1"/>
        <v>877.28857004518557</v>
      </c>
      <c r="D33" s="15"/>
      <c r="E33" s="15"/>
      <c r="F33" s="15"/>
      <c r="G33" s="16"/>
    </row>
    <row r="34" spans="1:11" s="17" customFormat="1" ht="14" customHeight="1">
      <c r="A34" s="14">
        <v>6</v>
      </c>
      <c r="B34" s="30">
        <f t="shared" si="0"/>
        <v>2024</v>
      </c>
      <c r="C34" s="73">
        <f t="shared" si="1"/>
        <v>849.03987808973056</v>
      </c>
      <c r="D34" s="15"/>
      <c r="E34" s="15"/>
      <c r="F34" s="15"/>
      <c r="G34" s="16"/>
    </row>
    <row r="35" spans="1:11" s="17" customFormat="1" ht="14" customHeight="1">
      <c r="A35" s="14">
        <v>7</v>
      </c>
      <c r="B35" s="30">
        <f t="shared" si="0"/>
        <v>2025</v>
      </c>
      <c r="C35" s="73">
        <f t="shared" si="1"/>
        <v>821.70079401524129</v>
      </c>
      <c r="D35" s="15"/>
      <c r="E35" s="15"/>
      <c r="F35" s="15"/>
      <c r="G35" s="16"/>
    </row>
    <row r="36" spans="1:11" s="17" customFormat="1" ht="14" customHeight="1">
      <c r="A36" s="14">
        <v>8</v>
      </c>
      <c r="B36" s="30">
        <f t="shared" si="0"/>
        <v>2026</v>
      </c>
      <c r="C36" s="73">
        <f t="shared" si="1"/>
        <v>795.24202844795047</v>
      </c>
      <c r="D36" s="15"/>
      <c r="E36" s="15"/>
      <c r="F36" s="15"/>
      <c r="G36" s="16"/>
    </row>
    <row r="37" spans="1:11" s="17" customFormat="1" ht="14" customHeight="1">
      <c r="A37" s="14">
        <v>9</v>
      </c>
      <c r="B37" s="30">
        <f t="shared" si="0"/>
        <v>2027</v>
      </c>
      <c r="C37" s="73">
        <f t="shared" si="1"/>
        <v>769.63523513192649</v>
      </c>
      <c r="D37" s="15"/>
      <c r="E37" s="15"/>
      <c r="F37" s="15"/>
      <c r="G37" s="16"/>
    </row>
    <row r="38" spans="1:11" s="17" customFormat="1" ht="14" customHeight="1">
      <c r="A38" s="14">
        <v>10</v>
      </c>
      <c r="B38" s="30">
        <f t="shared" si="0"/>
        <v>2028</v>
      </c>
      <c r="C38" s="73">
        <f t="shared" si="1"/>
        <v>744.85298056067847</v>
      </c>
      <c r="D38" s="15"/>
      <c r="E38" s="15"/>
      <c r="F38" s="15"/>
      <c r="G38" s="16"/>
    </row>
    <row r="39" spans="1:11" s="17" customFormat="1" ht="14" customHeight="1" thickBot="1">
      <c r="A39" s="14">
        <v>11</v>
      </c>
      <c r="B39" s="30">
        <f t="shared" si="0"/>
        <v>2029</v>
      </c>
      <c r="C39" s="73">
        <f t="shared" si="1"/>
        <v>720.86871458662461</v>
      </c>
      <c r="D39" s="15"/>
      <c r="E39" s="15"/>
      <c r="F39" s="15"/>
      <c r="G39" s="16"/>
      <c r="I39" s="37"/>
    </row>
    <row r="40" spans="1:11" s="17" customFormat="1" ht="14" customHeight="1">
      <c r="A40" s="14">
        <v>12</v>
      </c>
      <c r="B40" s="30">
        <f t="shared" si="0"/>
        <v>2030</v>
      </c>
      <c r="C40" s="73">
        <f t="shared" si="1"/>
        <v>697.65674197693534</v>
      </c>
      <c r="D40" s="15"/>
      <c r="E40" s="15"/>
      <c r="F40" s="15"/>
      <c r="G40" s="16"/>
      <c r="I40" s="37"/>
      <c r="J40" s="199"/>
      <c r="K40" s="200"/>
    </row>
    <row r="41" spans="1:11" s="17" customFormat="1" ht="14" customHeight="1">
      <c r="A41" s="14">
        <v>13</v>
      </c>
      <c r="B41" s="30">
        <f t="shared" si="0"/>
        <v>2031</v>
      </c>
      <c r="C41" s="73">
        <f t="shared" si="1"/>
        <v>675.19219488527801</v>
      </c>
      <c r="D41" s="15"/>
      <c r="E41" s="15"/>
      <c r="F41" s="15"/>
      <c r="G41" s="16"/>
      <c r="J41" s="201">
        <f>SUM(C29:C41)</f>
        <v>10762.391111491548</v>
      </c>
      <c r="K41" s="202" t="s">
        <v>72</v>
      </c>
    </row>
    <row r="42" spans="1:11" s="17" customFormat="1" ht="14" customHeight="1">
      <c r="A42" s="14">
        <v>14</v>
      </c>
      <c r="B42" s="30">
        <f t="shared" si="0"/>
        <v>2032</v>
      </c>
      <c r="C42" s="73">
        <f t="shared" si="1"/>
        <v>653.45100620997209</v>
      </c>
      <c r="D42" s="15"/>
      <c r="E42" s="15"/>
      <c r="F42" s="15"/>
      <c r="G42" s="16"/>
      <c r="J42" s="203">
        <f>SUM(C29:C42)</f>
        <v>11415.842117701521</v>
      </c>
      <c r="K42" s="204" t="s">
        <v>73</v>
      </c>
    </row>
    <row r="43" spans="1:11" s="17" customFormat="1" ht="14" customHeight="1">
      <c r="A43" s="14">
        <v>15</v>
      </c>
      <c r="B43" s="30">
        <f t="shared" si="0"/>
        <v>2033</v>
      </c>
      <c r="C43" s="73">
        <f t="shared" si="1"/>
        <v>632.40988381001102</v>
      </c>
      <c r="D43" s="15"/>
      <c r="E43" s="15"/>
      <c r="F43" s="15"/>
      <c r="G43" s="16"/>
      <c r="J43" s="203">
        <f>SUM(C29:C43)</f>
        <v>12048.252001511531</v>
      </c>
      <c r="K43" s="204" t="s">
        <v>74</v>
      </c>
    </row>
    <row r="44" spans="1:11" s="17" customFormat="1" ht="14" customHeight="1" thickBot="1">
      <c r="A44" s="14">
        <v>16</v>
      </c>
      <c r="B44" s="30">
        <f t="shared" si="0"/>
        <v>2034</v>
      </c>
      <c r="C44" s="73">
        <f t="shared" si="1"/>
        <v>612.04628555132865</v>
      </c>
      <c r="D44" s="15"/>
      <c r="E44" s="15"/>
      <c r="F44" s="15"/>
      <c r="G44" s="16"/>
      <c r="J44" s="205"/>
      <c r="K44" s="206"/>
    </row>
    <row r="45" spans="1:11" s="17" customFormat="1" ht="14" customHeight="1">
      <c r="A45" s="14">
        <v>17</v>
      </c>
      <c r="B45" s="30">
        <f t="shared" si="0"/>
        <v>2035</v>
      </c>
      <c r="C45" s="73">
        <f t="shared" si="1"/>
        <v>592.33839515657587</v>
      </c>
      <c r="D45" s="15"/>
      <c r="E45" s="15"/>
      <c r="F45" s="15"/>
      <c r="G45" s="16"/>
    </row>
    <row r="46" spans="1:11" s="17" customFormat="1" ht="14" customHeight="1" thickBot="1">
      <c r="A46" s="14">
        <v>18</v>
      </c>
      <c r="B46" s="30">
        <f t="shared" si="0"/>
        <v>2036</v>
      </c>
      <c r="C46" s="73">
        <f t="shared" si="1"/>
        <v>573.26509883253414</v>
      </c>
      <c r="D46" s="15"/>
      <c r="E46" s="15"/>
      <c r="F46" s="15"/>
      <c r="G46" s="16"/>
    </row>
    <row r="47" spans="1:11" s="17" customFormat="1" ht="14" customHeight="1" thickBot="1">
      <c r="A47" s="14">
        <v>19</v>
      </c>
      <c r="B47" s="30">
        <f t="shared" si="0"/>
        <v>2037</v>
      </c>
      <c r="C47" s="73">
        <f t="shared" si="1"/>
        <v>554.8059626501265</v>
      </c>
      <c r="D47" s="15"/>
      <c r="E47" s="15"/>
      <c r="F47" s="15"/>
      <c r="G47" s="16"/>
      <c r="J47" s="214" t="s">
        <v>75</v>
      </c>
      <c r="K47" s="215"/>
    </row>
    <row r="48" spans="1:11" s="2" customFormat="1" ht="56.5" thickBot="1">
      <c r="A48" s="14" t="s">
        <v>23</v>
      </c>
      <c r="B48" s="96">
        <f>(B47 +1)</f>
        <v>2038</v>
      </c>
      <c r="C48" s="97">
        <f t="shared" si="1"/>
        <v>536.94121065279239</v>
      </c>
      <c r="D48" s="212" t="s">
        <v>5</v>
      </c>
      <c r="E48" s="213" t="s">
        <v>2</v>
      </c>
      <c r="F48" s="292" t="s">
        <v>86</v>
      </c>
      <c r="G48" s="293"/>
      <c r="J48" s="196" t="s">
        <v>78</v>
      </c>
      <c r="K48" s="197" t="s">
        <v>79</v>
      </c>
    </row>
    <row r="49" spans="1:12" ht="2.5" customHeight="1">
      <c r="A49" s="10"/>
      <c r="B49" s="32"/>
      <c r="C49" s="74"/>
      <c r="D49" s="8"/>
      <c r="E49" s="8"/>
      <c r="F49" s="8"/>
      <c r="G49" s="9"/>
    </row>
    <row r="50" spans="1:12" ht="63.5" customHeight="1">
      <c r="A50" s="11"/>
      <c r="B50" s="93" t="s">
        <v>21</v>
      </c>
      <c r="C50" s="75">
        <f>SUM(C29:C48)</f>
        <v>14917.648954354891</v>
      </c>
      <c r="D50" s="12"/>
      <c r="E50" s="12"/>
      <c r="F50" s="310" t="s">
        <v>14</v>
      </c>
      <c r="G50" s="311"/>
    </row>
    <row r="51" spans="1:12" ht="2" customHeight="1">
      <c r="A51" s="10"/>
      <c r="B51" s="94"/>
      <c r="C51" s="76"/>
      <c r="D51" s="8"/>
      <c r="E51" s="8"/>
      <c r="F51" s="8"/>
      <c r="G51" s="9"/>
    </row>
    <row r="52" spans="1:12" ht="2" customHeight="1" thickBot="1">
      <c r="A52" s="10"/>
      <c r="B52" s="94"/>
      <c r="C52" s="76"/>
      <c r="D52" s="27"/>
      <c r="E52" s="27"/>
      <c r="F52" s="27"/>
      <c r="G52" s="28"/>
    </row>
    <row r="53" spans="1:12" ht="56.5" customHeight="1" thickTop="1" thickBot="1">
      <c r="A53" s="29"/>
      <c r="B53" s="95" t="s">
        <v>22</v>
      </c>
      <c r="C53" s="92">
        <v>20000</v>
      </c>
      <c r="D53" s="294" t="s">
        <v>18</v>
      </c>
      <c r="E53" s="295"/>
      <c r="F53" s="295"/>
      <c r="G53" s="81">
        <f>-(C53 - C50)</f>
        <v>-5082.3510456451095</v>
      </c>
    </row>
    <row r="54" spans="1:12" ht="42" customHeight="1" thickBot="1">
      <c r="A54" s="13"/>
      <c r="B54" s="33"/>
      <c r="C54" s="77"/>
      <c r="D54" s="315" t="s">
        <v>19</v>
      </c>
      <c r="E54" s="316"/>
      <c r="F54" s="316"/>
      <c r="G54" s="153">
        <f>(G53 / C53)</f>
        <v>-0.25411755228225547</v>
      </c>
    </row>
    <row r="55" spans="1:12" ht="3" customHeight="1" thickTop="1">
      <c r="A55" s="49"/>
      <c r="B55" s="84"/>
      <c r="C55" s="154"/>
      <c r="D55" s="155"/>
      <c r="E55" s="155"/>
      <c r="F55" s="155"/>
      <c r="G55" s="156"/>
    </row>
    <row r="56" spans="1:12" ht="134.5" customHeight="1">
      <c r="A56" s="84"/>
      <c r="B56" s="84"/>
      <c r="C56" s="84"/>
      <c r="D56" s="145"/>
      <c r="E56" s="145"/>
      <c r="F56" s="145"/>
      <c r="G56" s="220" t="s">
        <v>38</v>
      </c>
      <c r="H56" s="228"/>
      <c r="J56" s="219" t="s">
        <v>41</v>
      </c>
      <c r="K56" s="219" t="s">
        <v>43</v>
      </c>
      <c r="L56" s="149" t="s">
        <v>42</v>
      </c>
    </row>
    <row r="57" spans="1:12" s="49" customFormat="1" ht="3" customHeight="1" thickBot="1">
      <c r="A57" s="146"/>
      <c r="B57" s="141"/>
      <c r="C57" s="142"/>
      <c r="D57" s="143"/>
      <c r="E57" s="144"/>
      <c r="F57" s="152"/>
      <c r="G57" s="229"/>
      <c r="H57" s="230"/>
      <c r="J57" s="219"/>
      <c r="K57" s="219"/>
    </row>
    <row r="58" spans="1:12" s="17" customFormat="1" ht="39" customHeight="1" thickTop="1">
      <c r="A58" s="147"/>
      <c r="B58" s="317" t="s">
        <v>50</v>
      </c>
      <c r="C58" s="318"/>
      <c r="D58" s="318"/>
      <c r="E58" s="318"/>
      <c r="F58" s="319"/>
      <c r="G58" s="231"/>
      <c r="H58" s="230"/>
      <c r="J58" s="219"/>
      <c r="K58" s="219"/>
    </row>
    <row r="59" spans="1:12" s="17" customFormat="1" ht="48.5" customHeight="1" thickBot="1">
      <c r="A59" s="122"/>
      <c r="B59" s="233" t="s">
        <v>69</v>
      </c>
      <c r="C59" s="234"/>
      <c r="D59" s="234"/>
      <c r="E59" s="235"/>
      <c r="F59" s="236"/>
      <c r="G59" s="231"/>
      <c r="H59" s="232"/>
      <c r="J59" s="150" t="s">
        <v>39</v>
      </c>
    </row>
    <row r="60" spans="1:12" ht="35.5" customHeight="1" thickTop="1">
      <c r="A60" s="246" t="s">
        <v>71</v>
      </c>
      <c r="B60" s="247"/>
      <c r="C60" s="248"/>
      <c r="D60" s="125">
        <v>16000</v>
      </c>
      <c r="E60" s="237" t="s">
        <v>48</v>
      </c>
      <c r="F60" s="238"/>
      <c r="G60" s="239"/>
      <c r="J60" s="151" t="s">
        <v>40</v>
      </c>
    </row>
    <row r="61" spans="1:12" ht="35.5" customHeight="1">
      <c r="A61" s="240" t="s">
        <v>16</v>
      </c>
      <c r="B61" s="241"/>
      <c r="C61" s="242"/>
      <c r="D61" s="85">
        <v>4800</v>
      </c>
      <c r="E61" s="87"/>
      <c r="F61" s="84"/>
      <c r="G61" s="88"/>
    </row>
    <row r="62" spans="1:12" ht="35.5" customHeight="1">
      <c r="A62" s="249" t="s">
        <v>49</v>
      </c>
      <c r="B62" s="241"/>
      <c r="C62" s="242"/>
      <c r="D62" s="85">
        <f>(D60-D61)</f>
        <v>11200</v>
      </c>
      <c r="E62" s="87"/>
      <c r="F62" s="84"/>
      <c r="G62" s="88"/>
    </row>
    <row r="63" spans="1:12" ht="35.5" customHeight="1">
      <c r="A63" s="249" t="s">
        <v>17</v>
      </c>
      <c r="B63" s="241"/>
      <c r="C63" s="242"/>
      <c r="D63" s="85">
        <f>C50</f>
        <v>14917.648954354891</v>
      </c>
      <c r="E63" s="237" t="s">
        <v>53</v>
      </c>
      <c r="F63" s="238"/>
      <c r="G63" s="239"/>
    </row>
    <row r="64" spans="1:12" ht="35.5" customHeight="1">
      <c r="A64" s="240" t="s">
        <v>30</v>
      </c>
      <c r="B64" s="241"/>
      <c r="C64" s="242"/>
      <c r="D64" s="85">
        <f>(D63-D62)</f>
        <v>3717.6489543548905</v>
      </c>
      <c r="E64" s="237" t="s">
        <v>54</v>
      </c>
      <c r="F64" s="238"/>
      <c r="G64" s="239"/>
    </row>
    <row r="65" spans="1:7" ht="35.5" customHeight="1">
      <c r="A65" s="240" t="s">
        <v>31</v>
      </c>
      <c r="B65" s="241"/>
      <c r="C65" s="242"/>
      <c r="D65" s="86">
        <f>(D64 / D62)</f>
        <v>0.33193294235311521</v>
      </c>
      <c r="E65" s="175"/>
      <c r="F65" s="176"/>
      <c r="G65" s="177"/>
    </row>
    <row r="66" spans="1:7" ht="4" customHeight="1" thickBot="1">
      <c r="A66" s="181"/>
      <c r="B66" s="182"/>
      <c r="C66" s="183"/>
      <c r="D66" s="184"/>
      <c r="E66" s="89"/>
      <c r="F66" s="90"/>
      <c r="G66" s="91"/>
    </row>
    <row r="67" spans="1:7" ht="73.5" customHeight="1" thickTop="1" thickBot="1">
      <c r="A67" s="259" t="s">
        <v>52</v>
      </c>
      <c r="B67" s="260"/>
      <c r="C67" s="260"/>
      <c r="D67" s="193">
        <f>D65 / 20</f>
        <v>1.6596647117655759E-2</v>
      </c>
      <c r="E67" s="261" t="s">
        <v>63</v>
      </c>
      <c r="F67" s="261"/>
      <c r="G67" s="262"/>
    </row>
    <row r="68" spans="1:7" ht="24" thickTop="1" thickBot="1">
      <c r="A68" s="207"/>
      <c r="B68" s="207"/>
      <c r="C68" s="207"/>
      <c r="D68" s="208"/>
      <c r="E68" s="209"/>
      <c r="F68" s="209"/>
      <c r="G68" s="209"/>
    </row>
    <row r="69" spans="1:7" ht="21.5" customHeight="1" thickBot="1">
      <c r="A69" s="207"/>
      <c r="B69" s="207"/>
      <c r="C69" s="207"/>
      <c r="D69" s="208"/>
      <c r="E69" s="209"/>
      <c r="F69" s="214" t="s">
        <v>75</v>
      </c>
      <c r="G69" s="215"/>
    </row>
    <row r="70" spans="1:7" ht="73.5" customHeight="1" thickBot="1">
      <c r="A70" s="207"/>
      <c r="B70" s="207"/>
      <c r="C70" s="207"/>
      <c r="D70" s="208"/>
      <c r="E70" s="209"/>
      <c r="F70" s="196" t="s">
        <v>82</v>
      </c>
      <c r="G70" s="197" t="s">
        <v>79</v>
      </c>
    </row>
    <row r="71" spans="1:7" ht="5" customHeight="1"/>
    <row r="72" spans="1:7" ht="6.5" customHeight="1" thickBot="1"/>
    <row r="73" spans="1:7" ht="27.5" customHeight="1" thickTop="1">
      <c r="A73" s="337" t="s">
        <v>92</v>
      </c>
      <c r="B73" s="338"/>
      <c r="C73" s="338"/>
      <c r="D73" s="338"/>
      <c r="E73" s="338"/>
      <c r="F73" s="338"/>
      <c r="G73" s="339">
        <v>2.7E-2</v>
      </c>
    </row>
    <row r="74" spans="1:7" s="2" customFormat="1" ht="32" customHeight="1">
      <c r="A74" s="187"/>
      <c r="B74" s="312" t="s">
        <v>55</v>
      </c>
      <c r="C74" s="312"/>
      <c r="D74" s="312"/>
      <c r="E74" s="312"/>
      <c r="F74" s="312"/>
      <c r="G74" s="188"/>
    </row>
    <row r="75" spans="1:7" ht="28" customHeight="1" thickBot="1">
      <c r="A75" s="250" t="s">
        <v>87</v>
      </c>
      <c r="B75" s="251"/>
      <c r="C75" s="251"/>
      <c r="D75" s="251"/>
      <c r="E75" s="251"/>
      <c r="F75" s="251"/>
      <c r="G75" s="252"/>
    </row>
    <row r="76" spans="1:7" s="2" customFormat="1" ht="78" thickTop="1">
      <c r="A76" s="59" t="s">
        <v>1</v>
      </c>
      <c r="B76" s="60" t="s">
        <v>8</v>
      </c>
      <c r="C76" s="61" t="s">
        <v>89</v>
      </c>
      <c r="D76" s="60"/>
      <c r="E76" s="60"/>
      <c r="F76" s="60"/>
      <c r="G76" s="62"/>
    </row>
    <row r="77" spans="1:7" s="17" customFormat="1" ht="14" customHeight="1">
      <c r="A77" s="20">
        <v>1</v>
      </c>
      <c r="B77" s="34">
        <v>2019</v>
      </c>
      <c r="C77" s="63">
        <v>1000</v>
      </c>
      <c r="D77" s="18"/>
      <c r="E77" s="18"/>
      <c r="F77" s="18"/>
      <c r="G77" s="19"/>
    </row>
    <row r="78" spans="1:7" s="17" customFormat="1" ht="14" customHeight="1">
      <c r="A78" s="20">
        <v>2</v>
      </c>
      <c r="B78" s="34">
        <f>B77 +1</f>
        <v>2020</v>
      </c>
      <c r="C78" s="63">
        <f>C77 - (C77 * 2.7%)</f>
        <v>973</v>
      </c>
      <c r="D78" s="18"/>
      <c r="E78" s="18"/>
      <c r="F78" s="18"/>
      <c r="G78" s="19"/>
    </row>
    <row r="79" spans="1:7" s="17" customFormat="1" ht="14" customHeight="1">
      <c r="A79" s="20">
        <v>3</v>
      </c>
      <c r="B79" s="34">
        <f t="shared" ref="B79:B95" si="2">B78 +1</f>
        <v>2021</v>
      </c>
      <c r="C79" s="63">
        <f>C78 - (C78 * 2.7%)</f>
        <v>946.72900000000004</v>
      </c>
      <c r="D79" s="18"/>
      <c r="E79" s="18"/>
      <c r="F79" s="18"/>
      <c r="G79" s="19"/>
    </row>
    <row r="80" spans="1:7" s="17" customFormat="1" ht="14" customHeight="1">
      <c r="A80" s="20">
        <v>4</v>
      </c>
      <c r="B80" s="34">
        <f t="shared" si="2"/>
        <v>2022</v>
      </c>
      <c r="C80" s="63">
        <f t="shared" ref="C80:C95" si="3">C79 - (C79 * 2.7%)</f>
        <v>921.16731700000003</v>
      </c>
      <c r="D80" s="18"/>
      <c r="E80" s="18"/>
      <c r="F80" s="18"/>
      <c r="G80" s="19"/>
    </row>
    <row r="81" spans="1:11" s="17" customFormat="1" ht="14" customHeight="1">
      <c r="A81" s="20">
        <v>5</v>
      </c>
      <c r="B81" s="34">
        <f t="shared" si="2"/>
        <v>2023</v>
      </c>
      <c r="C81" s="63">
        <f t="shared" si="3"/>
        <v>896.29579944099999</v>
      </c>
      <c r="D81" s="18"/>
      <c r="E81" s="18"/>
      <c r="F81" s="18"/>
      <c r="G81" s="19"/>
    </row>
    <row r="82" spans="1:11" s="17" customFormat="1" ht="14" customHeight="1">
      <c r="A82" s="20">
        <v>6</v>
      </c>
      <c r="B82" s="34">
        <f t="shared" si="2"/>
        <v>2024</v>
      </c>
      <c r="C82" s="63">
        <f t="shared" si="3"/>
        <v>872.09581285609295</v>
      </c>
      <c r="D82" s="18"/>
      <c r="E82" s="18"/>
      <c r="F82" s="18"/>
      <c r="G82" s="19"/>
    </row>
    <row r="83" spans="1:11" s="17" customFormat="1" ht="14" customHeight="1">
      <c r="A83" s="20">
        <v>7</v>
      </c>
      <c r="B83" s="34">
        <f t="shared" si="2"/>
        <v>2025</v>
      </c>
      <c r="C83" s="63">
        <f t="shared" si="3"/>
        <v>848.54922590897843</v>
      </c>
      <c r="D83" s="18"/>
      <c r="E83" s="18"/>
      <c r="F83" s="18"/>
      <c r="G83" s="19"/>
    </row>
    <row r="84" spans="1:11" s="17" customFormat="1" ht="14" customHeight="1">
      <c r="A84" s="20">
        <v>8</v>
      </c>
      <c r="B84" s="34">
        <f t="shared" si="2"/>
        <v>2026</v>
      </c>
      <c r="C84" s="63">
        <f t="shared" si="3"/>
        <v>825.63839680943602</v>
      </c>
      <c r="D84" s="18"/>
      <c r="E84" s="18"/>
      <c r="F84" s="18"/>
      <c r="G84" s="19"/>
    </row>
    <row r="85" spans="1:11" s="17" customFormat="1" ht="14" customHeight="1">
      <c r="A85" s="20">
        <v>9</v>
      </c>
      <c r="B85" s="34">
        <f t="shared" si="2"/>
        <v>2027</v>
      </c>
      <c r="C85" s="63">
        <f t="shared" si="3"/>
        <v>803.34616009558124</v>
      </c>
      <c r="D85" s="18"/>
      <c r="E85" s="18"/>
      <c r="F85" s="18"/>
      <c r="G85" s="19"/>
    </row>
    <row r="86" spans="1:11" s="17" customFormat="1" ht="14" customHeight="1" thickBot="1">
      <c r="A86" s="20">
        <v>10</v>
      </c>
      <c r="B86" s="34">
        <f t="shared" si="2"/>
        <v>2028</v>
      </c>
      <c r="C86" s="63">
        <f t="shared" si="3"/>
        <v>781.65581377300055</v>
      </c>
      <c r="D86" s="18"/>
      <c r="E86" s="18"/>
      <c r="F86" s="18"/>
      <c r="G86" s="19"/>
    </row>
    <row r="87" spans="1:11" s="17" customFormat="1" ht="14" customHeight="1">
      <c r="A87" s="20">
        <v>11</v>
      </c>
      <c r="B87" s="34">
        <f t="shared" si="2"/>
        <v>2029</v>
      </c>
      <c r="C87" s="63">
        <f t="shared" si="3"/>
        <v>760.55110680112955</v>
      </c>
      <c r="D87" s="18"/>
      <c r="E87" s="18"/>
      <c r="F87" s="18"/>
      <c r="G87" s="19"/>
      <c r="J87" s="199"/>
      <c r="K87" s="200"/>
    </row>
    <row r="88" spans="1:11" s="17" customFormat="1" ht="14" customHeight="1">
      <c r="A88" s="20">
        <v>12</v>
      </c>
      <c r="B88" s="34">
        <f t="shared" si="2"/>
        <v>2030</v>
      </c>
      <c r="C88" s="63">
        <f t="shared" si="3"/>
        <v>740.01622691749901</v>
      </c>
      <c r="D88" s="18"/>
      <c r="E88" s="18"/>
      <c r="F88" s="18"/>
      <c r="G88" s="19"/>
      <c r="J88" s="201">
        <f>SUM(C76:C88)</f>
        <v>10369.04485960272</v>
      </c>
      <c r="K88" s="202" t="s">
        <v>72</v>
      </c>
    </row>
    <row r="89" spans="1:11" s="17" customFormat="1" ht="14" customHeight="1">
      <c r="A89" s="20">
        <v>13</v>
      </c>
      <c r="B89" s="34">
        <f t="shared" si="2"/>
        <v>2031</v>
      </c>
      <c r="C89" s="63">
        <f t="shared" si="3"/>
        <v>720.03578879072654</v>
      </c>
      <c r="D89" s="18"/>
      <c r="E89" s="18"/>
      <c r="F89" s="18"/>
      <c r="G89" s="19"/>
      <c r="J89" s="203">
        <f>SUM(C77:C89)</f>
        <v>11089.080648393447</v>
      </c>
      <c r="K89" s="204" t="s">
        <v>72</v>
      </c>
    </row>
    <row r="90" spans="1:11" s="17" customFormat="1" ht="14" customHeight="1">
      <c r="A90" s="20">
        <v>14</v>
      </c>
      <c r="B90" s="34">
        <f t="shared" si="2"/>
        <v>2032</v>
      </c>
      <c r="C90" s="63">
        <f t="shared" si="3"/>
        <v>700.59482249337691</v>
      </c>
      <c r="D90" s="18"/>
      <c r="E90" s="18"/>
      <c r="F90" s="18"/>
      <c r="G90" s="19"/>
      <c r="J90" s="203">
        <f>SUM(C77:C90)</f>
        <v>11789.675470886823</v>
      </c>
      <c r="K90" s="204" t="s">
        <v>73</v>
      </c>
    </row>
    <row r="91" spans="1:11" s="17" customFormat="1" ht="14" customHeight="1" thickBot="1">
      <c r="A91" s="20">
        <v>15</v>
      </c>
      <c r="B91" s="34">
        <f t="shared" si="2"/>
        <v>2033</v>
      </c>
      <c r="C91" s="63">
        <f t="shared" si="3"/>
        <v>681.67876228605576</v>
      </c>
      <c r="D91" s="18"/>
      <c r="E91" s="18"/>
      <c r="F91" s="18"/>
      <c r="G91" s="19"/>
      <c r="J91" s="205"/>
      <c r="K91" s="206"/>
    </row>
    <row r="92" spans="1:11" s="17" customFormat="1" ht="14" customHeight="1">
      <c r="A92" s="20">
        <v>16</v>
      </c>
      <c r="B92" s="34">
        <f t="shared" si="2"/>
        <v>2034</v>
      </c>
      <c r="C92" s="63">
        <f t="shared" si="3"/>
        <v>663.2734357043322</v>
      </c>
      <c r="D92" s="18"/>
      <c r="E92" s="18"/>
      <c r="F92" s="18"/>
      <c r="G92" s="19"/>
      <c r="J92" s="195"/>
    </row>
    <row r="93" spans="1:11" s="17" customFormat="1" ht="14" customHeight="1">
      <c r="A93" s="20">
        <v>17</v>
      </c>
      <c r="B93" s="34">
        <f t="shared" si="2"/>
        <v>2035</v>
      </c>
      <c r="C93" s="63">
        <f t="shared" si="3"/>
        <v>645.36505294031519</v>
      </c>
      <c r="D93" s="18"/>
      <c r="E93" s="18"/>
      <c r="F93" s="18"/>
      <c r="G93" s="19"/>
      <c r="J93" s="195"/>
    </row>
    <row r="94" spans="1:11" s="17" customFormat="1" ht="14" customHeight="1" thickBot="1">
      <c r="A94" s="20">
        <v>18</v>
      </c>
      <c r="B94" s="34">
        <f t="shared" si="2"/>
        <v>2036</v>
      </c>
      <c r="C94" s="63">
        <f t="shared" si="3"/>
        <v>627.94019651092663</v>
      </c>
      <c r="D94" s="18"/>
      <c r="E94" s="18"/>
      <c r="F94" s="18"/>
      <c r="G94" s="19"/>
      <c r="J94" s="195"/>
    </row>
    <row r="95" spans="1:11" s="17" customFormat="1" ht="14" customHeight="1" thickBot="1">
      <c r="A95" s="46">
        <v>19</v>
      </c>
      <c r="B95" s="34">
        <f t="shared" si="2"/>
        <v>2037</v>
      </c>
      <c r="C95" s="63">
        <f t="shared" si="3"/>
        <v>610.98581120513165</v>
      </c>
      <c r="D95" s="18"/>
      <c r="E95" s="18"/>
      <c r="F95" s="18"/>
      <c r="G95" s="19"/>
      <c r="J95" s="214" t="s">
        <v>75</v>
      </c>
      <c r="K95" s="215"/>
    </row>
    <row r="96" spans="1:11" ht="67" customHeight="1" thickBot="1">
      <c r="A96" s="100" t="s">
        <v>24</v>
      </c>
      <c r="B96" s="98">
        <f xml:space="preserve"> (B95 +1)</f>
        <v>2038</v>
      </c>
      <c r="C96" s="99">
        <f>C95-(C95*2.7%)</f>
        <v>594.48919430259309</v>
      </c>
      <c r="D96" s="210" t="s">
        <v>5</v>
      </c>
      <c r="E96" s="211" t="s">
        <v>84</v>
      </c>
      <c r="F96" s="255" t="s">
        <v>85</v>
      </c>
      <c r="G96" s="256"/>
      <c r="J96" s="196" t="s">
        <v>77</v>
      </c>
      <c r="K96" s="197" t="s">
        <v>76</v>
      </c>
    </row>
    <row r="97" spans="1:12" ht="3.5" customHeight="1">
      <c r="A97" s="47"/>
      <c r="B97" s="35"/>
      <c r="C97" s="64"/>
      <c r="D97" s="3"/>
      <c r="E97" s="3"/>
      <c r="F97" s="3"/>
      <c r="G97" s="4"/>
    </row>
    <row r="98" spans="1:12" ht="59.5" customHeight="1">
      <c r="A98" s="21"/>
      <c r="B98" s="101" t="s">
        <v>25</v>
      </c>
      <c r="C98" s="65">
        <f>SUM(C77:C96)</f>
        <v>15613.407923836176</v>
      </c>
      <c r="D98" s="48"/>
      <c r="E98" s="48"/>
      <c r="F98" s="253" t="s">
        <v>4</v>
      </c>
      <c r="G98" s="254"/>
    </row>
    <row r="99" spans="1:12" ht="2.5" customHeight="1">
      <c r="A99" s="22"/>
      <c r="B99" s="102"/>
      <c r="C99" s="66"/>
      <c r="D99" s="3"/>
      <c r="E99" s="3"/>
      <c r="F99" s="25"/>
      <c r="G99" s="26"/>
    </row>
    <row r="100" spans="1:12" ht="2.5" customHeight="1" thickBot="1">
      <c r="A100" s="103"/>
      <c r="B100" s="104"/>
      <c r="C100" s="105"/>
      <c r="D100" s="23"/>
      <c r="E100" s="23"/>
      <c r="F100" s="23"/>
      <c r="G100" s="24"/>
    </row>
    <row r="101" spans="1:12" ht="59.5" customHeight="1" thickTop="1">
      <c r="A101" s="106"/>
      <c r="B101" s="107" t="s">
        <v>26</v>
      </c>
      <c r="C101" s="110">
        <v>20000</v>
      </c>
      <c r="D101" s="257" t="s">
        <v>10</v>
      </c>
      <c r="E101" s="258"/>
      <c r="F101" s="258"/>
      <c r="G101" s="112">
        <f>-(C101 - C98)</f>
        <v>-4386.5920761638245</v>
      </c>
    </row>
    <row r="102" spans="1:12" ht="39" customHeight="1" thickBot="1">
      <c r="A102" s="108"/>
      <c r="B102" s="36"/>
      <c r="C102" s="111"/>
      <c r="D102" s="226" t="s">
        <v>9</v>
      </c>
      <c r="E102" s="227"/>
      <c r="F102" s="227"/>
      <c r="G102" s="109">
        <f>(G101 / C101)</f>
        <v>-0.21932960380819122</v>
      </c>
    </row>
    <row r="103" spans="1:12" ht="3" customHeight="1" thickTop="1">
      <c r="A103" s="49"/>
      <c r="B103" s="84"/>
      <c r="C103" s="154"/>
      <c r="D103" s="155"/>
      <c r="E103" s="155"/>
      <c r="F103" s="155"/>
      <c r="G103" s="156"/>
    </row>
    <row r="104" spans="1:12" ht="139" customHeight="1">
      <c r="A104" s="84"/>
      <c r="B104" s="84"/>
      <c r="C104" s="84"/>
      <c r="D104" s="145"/>
      <c r="E104" s="145"/>
      <c r="F104" s="145"/>
      <c r="G104" s="220" t="s">
        <v>38</v>
      </c>
      <c r="H104" s="221"/>
      <c r="L104" s="149"/>
    </row>
    <row r="105" spans="1:12" s="49" customFormat="1" ht="3" customHeight="1" thickBot="1">
      <c r="A105" s="146"/>
      <c r="B105" s="158"/>
      <c r="C105" s="159"/>
      <c r="D105" s="160"/>
      <c r="E105" s="161"/>
      <c r="F105" s="162"/>
      <c r="G105" s="222"/>
      <c r="H105" s="223"/>
      <c r="J105" s="1"/>
      <c r="K105" s="1"/>
    </row>
    <row r="106" spans="1:12" s="17" customFormat="1" ht="37" customHeight="1" thickTop="1">
      <c r="A106" s="148"/>
      <c r="B106" s="325" t="s">
        <v>90</v>
      </c>
      <c r="C106" s="326"/>
      <c r="D106" s="326"/>
      <c r="E106" s="326"/>
      <c r="F106" s="327"/>
      <c r="G106" s="224"/>
      <c r="H106" s="223"/>
    </row>
    <row r="107" spans="1:12" s="17" customFormat="1" ht="49" customHeight="1" thickBot="1">
      <c r="A107" s="124"/>
      <c r="B107" s="328" t="s">
        <v>69</v>
      </c>
      <c r="C107" s="329"/>
      <c r="D107" s="329"/>
      <c r="E107" s="330"/>
      <c r="F107" s="331"/>
      <c r="G107" s="224"/>
      <c r="H107" s="225"/>
    </row>
    <row r="108" spans="1:12" ht="35.5" customHeight="1" thickTop="1">
      <c r="A108" s="332" t="s">
        <v>71</v>
      </c>
      <c r="B108" s="333"/>
      <c r="C108" s="333"/>
      <c r="D108" s="174">
        <v>16000</v>
      </c>
      <c r="E108" s="334" t="s">
        <v>48</v>
      </c>
      <c r="F108" s="335"/>
      <c r="G108" s="336"/>
      <c r="H108" s="157"/>
    </row>
    <row r="109" spans="1:12" ht="35.5" customHeight="1">
      <c r="A109" s="245" t="s">
        <v>16</v>
      </c>
      <c r="B109" s="244"/>
      <c r="C109" s="244"/>
      <c r="D109" s="113">
        <v>4800</v>
      </c>
      <c r="E109" s="116"/>
      <c r="F109" s="84"/>
      <c r="G109" s="117"/>
    </row>
    <row r="110" spans="1:12" ht="35.5" customHeight="1">
      <c r="A110" s="243" t="s">
        <v>20</v>
      </c>
      <c r="B110" s="244"/>
      <c r="C110" s="244"/>
      <c r="D110" s="113">
        <f>(D108-D109)</f>
        <v>11200</v>
      </c>
      <c r="E110" s="116"/>
      <c r="F110" s="84"/>
      <c r="G110" s="117"/>
    </row>
    <row r="111" spans="1:12" ht="35.5" customHeight="1">
      <c r="A111" s="243" t="s">
        <v>17</v>
      </c>
      <c r="B111" s="244"/>
      <c r="C111" s="244"/>
      <c r="D111" s="123">
        <f>C98</f>
        <v>15613.407923836176</v>
      </c>
      <c r="E111" s="216" t="s">
        <v>53</v>
      </c>
      <c r="F111" s="217"/>
      <c r="G111" s="218"/>
    </row>
    <row r="112" spans="1:12" ht="35.5" customHeight="1">
      <c r="A112" s="245" t="s">
        <v>27</v>
      </c>
      <c r="B112" s="244"/>
      <c r="C112" s="244"/>
      <c r="D112" s="123">
        <f>(D111-D110)</f>
        <v>4413.4079238361755</v>
      </c>
      <c r="E112" s="216" t="s">
        <v>54</v>
      </c>
      <c r="F112" s="217"/>
      <c r="G112" s="218"/>
    </row>
    <row r="113" spans="1:7" ht="35.5" customHeight="1">
      <c r="A113" s="245" t="s">
        <v>28</v>
      </c>
      <c r="B113" s="244"/>
      <c r="C113" s="244"/>
      <c r="D113" s="114">
        <f>(D112 / D110)</f>
        <v>0.39405427891394423</v>
      </c>
      <c r="E113" s="178"/>
      <c r="F113" s="179"/>
      <c r="G113" s="180"/>
    </row>
    <row r="114" spans="1:7" s="49" customFormat="1" ht="3.5" customHeight="1" thickBot="1">
      <c r="A114" s="118"/>
      <c r="B114" s="119"/>
      <c r="C114" s="119"/>
      <c r="D114" s="120"/>
      <c r="E114" s="115"/>
      <c r="F114" s="115"/>
      <c r="G114" s="121"/>
    </row>
    <row r="115" spans="1:7" ht="78.5" customHeight="1" thickTop="1" thickBot="1">
      <c r="A115" s="320" t="s">
        <v>51</v>
      </c>
      <c r="B115" s="321"/>
      <c r="C115" s="321"/>
      <c r="D115" s="192">
        <f>(D113 / 20)</f>
        <v>1.9702713945697212E-2</v>
      </c>
      <c r="E115" s="322" t="s">
        <v>64</v>
      </c>
      <c r="F115" s="323"/>
      <c r="G115" s="324"/>
    </row>
    <row r="116" spans="1:7" ht="24" thickTop="1" thickBot="1">
      <c r="A116" s="207"/>
      <c r="B116" s="207"/>
      <c r="C116" s="207"/>
      <c r="D116" s="208"/>
      <c r="E116" s="209"/>
      <c r="F116" s="209"/>
      <c r="G116" s="209"/>
    </row>
    <row r="117" spans="1:7" ht="21.5" customHeight="1" thickBot="1">
      <c r="A117" s="207"/>
      <c r="B117" s="207"/>
      <c r="C117" s="207"/>
      <c r="D117" s="208"/>
      <c r="E117" s="209"/>
      <c r="F117" s="214" t="s">
        <v>75</v>
      </c>
      <c r="G117" s="215"/>
    </row>
    <row r="118" spans="1:7" ht="73.5" customHeight="1" thickBot="1">
      <c r="A118" s="207"/>
      <c r="B118" s="207"/>
      <c r="C118" s="207"/>
      <c r="D118" s="208"/>
      <c r="E118" s="209"/>
      <c r="F118" s="196" t="s">
        <v>81</v>
      </c>
      <c r="G118" s="197" t="s">
        <v>79</v>
      </c>
    </row>
    <row r="119" spans="1:7" ht="5" customHeight="1"/>
    <row r="120" spans="1:7" ht="6.5" customHeight="1"/>
    <row r="121" spans="1:7" ht="7.5" customHeight="1"/>
    <row r="122" spans="1:7" ht="3" customHeight="1"/>
    <row r="123" spans="1:7">
      <c r="C123" s="313" t="s">
        <v>62</v>
      </c>
      <c r="D123" s="314"/>
      <c r="E123" s="314"/>
      <c r="F123" s="314"/>
    </row>
    <row r="131" spans="2:2" ht="85" customHeight="1">
      <c r="B131" s="31" t="str">
        <f>CONCATENATE((B95 +1), "   (the last year)")</f>
        <v>2038   (the last year)</v>
      </c>
    </row>
  </sheetData>
  <mergeCells count="64">
    <mergeCell ref="J47:K47"/>
    <mergeCell ref="J95:K95"/>
    <mergeCell ref="B74:F74"/>
    <mergeCell ref="C123:F123"/>
    <mergeCell ref="D54:F54"/>
    <mergeCell ref="B58:F58"/>
    <mergeCell ref="A113:C113"/>
    <mergeCell ref="A115:C115"/>
    <mergeCell ref="E115:G115"/>
    <mergeCell ref="B106:F106"/>
    <mergeCell ref="B107:F107"/>
    <mergeCell ref="A108:C108"/>
    <mergeCell ref="A109:C109"/>
    <mergeCell ref="A110:C110"/>
    <mergeCell ref="E108:G108"/>
    <mergeCell ref="E111:G111"/>
    <mergeCell ref="B15:F15"/>
    <mergeCell ref="B16:F16"/>
    <mergeCell ref="F48:G48"/>
    <mergeCell ref="D53:F53"/>
    <mergeCell ref="A20:C20"/>
    <mergeCell ref="A21:C22"/>
    <mergeCell ref="A18:C18"/>
    <mergeCell ref="B25:F25"/>
    <mergeCell ref="A26:G26"/>
    <mergeCell ref="F50:G50"/>
    <mergeCell ref="A24:F24"/>
    <mergeCell ref="B2:F2"/>
    <mergeCell ref="A12:G12"/>
    <mergeCell ref="A3:G3"/>
    <mergeCell ref="A11:G11"/>
    <mergeCell ref="A7:B7"/>
    <mergeCell ref="C7:D7"/>
    <mergeCell ref="A4:G4"/>
    <mergeCell ref="A6:G6"/>
    <mergeCell ref="F7:G7"/>
    <mergeCell ref="C8:E8"/>
    <mergeCell ref="A63:C63"/>
    <mergeCell ref="A67:C67"/>
    <mergeCell ref="A65:C65"/>
    <mergeCell ref="E67:G67"/>
    <mergeCell ref="E60:G60"/>
    <mergeCell ref="E63:G63"/>
    <mergeCell ref="A75:G75"/>
    <mergeCell ref="F98:G98"/>
    <mergeCell ref="F96:G96"/>
    <mergeCell ref="D101:F101"/>
    <mergeCell ref="A73:F73"/>
    <mergeCell ref="F69:G69"/>
    <mergeCell ref="F117:G117"/>
    <mergeCell ref="E112:G112"/>
    <mergeCell ref="J56:J58"/>
    <mergeCell ref="K56:K58"/>
    <mergeCell ref="G104:H107"/>
    <mergeCell ref="D102:F102"/>
    <mergeCell ref="G56:H59"/>
    <mergeCell ref="B59:F59"/>
    <mergeCell ref="E64:G64"/>
    <mergeCell ref="A64:C64"/>
    <mergeCell ref="A111:C111"/>
    <mergeCell ref="A112:C112"/>
    <mergeCell ref="A60:C60"/>
    <mergeCell ref="A61:C61"/>
    <mergeCell ref="A62:C62"/>
  </mergeCells>
  <hyperlinks>
    <hyperlink ref="J60" r:id="rId1" display="https://ec.tynt.com/b/rf?id=arwjQmCEqr4l6Cadbi-bnq&amp;u=Investopedia"/>
  </hyperlinks>
  <pageMargins left="0.17" right="0.14000000000000001" top="0.59" bottom="0.32" header="0.19" footer="0.12"/>
  <pageSetup orientation="portrait" horizontalDpi="0" verticalDpi="0" r:id="rId2"/>
  <headerFooter>
    <oddHeader>&amp;C&amp;"Arial Rounded MT Bold,Regular"Difference in Income for a Solar System 
under the Old TVA Contract AND the New / 2018 Contract</oddHeader>
    <oddFooter>&amp;L&amp;"Arial Narrow,Regular"&amp;8&amp;F&amp;C&amp;8&amp;P of &amp;N&amp;R&amp;"Arial,Regular"&amp;8&amp;D</oddFooter>
  </headerFooter>
  <rowBreaks count="4" manualBreakCount="4">
    <brk id="23" max="16383" man="1"/>
    <brk id="55" max="16383" man="1"/>
    <brk id="72" max="16383" man="1"/>
    <brk id="10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Mercury Computer Systems,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cp:lastPrinted>2019-01-12T19:52:08Z</cp:lastPrinted>
  <dcterms:created xsi:type="dcterms:W3CDTF">2018-10-11T01:47:00Z</dcterms:created>
  <dcterms:modified xsi:type="dcterms:W3CDTF">2019-01-12T20:44:36Z</dcterms:modified>
</cp:coreProperties>
</file>